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armon\Dropbox (Cascadia)\KC 2015 GHG Inventory\Snohomish County Inventory\SC15-50-0_Waste\"/>
    </mc:Choice>
  </mc:AlternateContent>
  <bookViews>
    <workbookView xWindow="0" yWindow="0" windowWidth="25200" windowHeight="11985"/>
  </bookViews>
  <sheets>
    <sheet name="WARM emissions" sheetId="7" r:id="rId1"/>
    <sheet name="WARM categorized waste" sheetId="4" r:id="rId2"/>
    <sheet name="Snohomish Waste" sheetId="8" r:id="rId3"/>
    <sheet name="WasteEFs" sheetId="6" r:id="rId4"/>
  </sheets>
  <externalReferences>
    <externalReference r:id="rId5"/>
    <externalReference r:id="rId6"/>
  </externalReferences>
  <definedNames>
    <definedName name="HHVdistillate" localSheetId="3">WasteEFs!#REF!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9" i="7" l="1"/>
  <c r="P59" i="7"/>
  <c r="Q59" i="7"/>
  <c r="N59" i="7"/>
  <c r="L59" i="7"/>
  <c r="J59" i="7"/>
  <c r="K59" i="7"/>
  <c r="I59" i="7"/>
  <c r="F59" i="7" l="1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" i="7"/>
  <c r="E59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" i="7"/>
  <c r="D59" i="7"/>
  <c r="D46" i="7"/>
  <c r="D47" i="7"/>
  <c r="K32" i="7" l="1"/>
  <c r="K16" i="7"/>
  <c r="K55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K6" i="7"/>
  <c r="K9" i="7"/>
  <c r="K12" i="7"/>
  <c r="K17" i="7"/>
  <c r="K28" i="7"/>
  <c r="K29" i="7"/>
  <c r="K37" i="7"/>
  <c r="K44" i="7"/>
  <c r="K53" i="7"/>
  <c r="K57" i="7"/>
  <c r="K50" i="7" l="1"/>
  <c r="K34" i="7"/>
  <c r="K21" i="7"/>
  <c r="K18" i="7"/>
  <c r="K41" i="7"/>
  <c r="K5" i="7"/>
  <c r="K48" i="7"/>
  <c r="K39" i="7"/>
  <c r="K23" i="7"/>
  <c r="K45" i="7"/>
  <c r="K33" i="7"/>
  <c r="K30" i="7"/>
  <c r="K14" i="7"/>
  <c r="K46" i="7"/>
  <c r="K25" i="7"/>
  <c r="K7" i="7"/>
  <c r="K43" i="7"/>
  <c r="K27" i="7"/>
  <c r="K11" i="7"/>
  <c r="K56" i="7"/>
  <c r="K54" i="7"/>
  <c r="K52" i="7"/>
  <c r="K49" i="7"/>
  <c r="K47" i="7"/>
  <c r="K40" i="7"/>
  <c r="K38" i="7"/>
  <c r="K36" i="7"/>
  <c r="K31" i="7"/>
  <c r="K24" i="7"/>
  <c r="K22" i="7"/>
  <c r="K20" i="7"/>
  <c r="K15" i="7"/>
  <c r="K13" i="7"/>
  <c r="K8" i="7"/>
  <c r="K58" i="7"/>
  <c r="K42" i="7"/>
  <c r="K26" i="7"/>
  <c r="K10" i="7"/>
  <c r="K51" i="7"/>
  <c r="K35" i="7"/>
  <c r="K19" i="7"/>
  <c r="E46" i="4"/>
  <c r="E59" i="4"/>
  <c r="E52" i="4"/>
  <c r="E48" i="4"/>
  <c r="E53" i="4"/>
  <c r="E54" i="4"/>
  <c r="E24" i="4"/>
  <c r="E47" i="4"/>
  <c r="E55" i="4"/>
  <c r="E56" i="4"/>
  <c r="E50" i="4"/>
  <c r="E45" i="4"/>
  <c r="E44" i="4" l="1"/>
  <c r="E41" i="4"/>
  <c r="E5" i="4"/>
  <c r="E7" i="4"/>
  <c r="E9" i="4"/>
  <c r="E42" i="4"/>
  <c r="E15" i="4"/>
  <c r="E10" i="4"/>
  <c r="E12" i="4"/>
  <c r="E38" i="4"/>
  <c r="E19" i="4"/>
  <c r="E18" i="4"/>
  <c r="E20" i="4"/>
  <c r="G101" i="8"/>
  <c r="G99" i="8"/>
  <c r="G98" i="8"/>
  <c r="G97" i="8"/>
  <c r="G96" i="8"/>
  <c r="G95" i="8"/>
  <c r="G94" i="8"/>
  <c r="G93" i="8"/>
  <c r="G92" i="8"/>
  <c r="G91" i="8"/>
  <c r="G90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69" i="8"/>
  <c r="G68" i="8"/>
  <c r="G67" i="8"/>
  <c r="G66" i="8"/>
  <c r="G65" i="8"/>
  <c r="G64" i="8"/>
  <c r="G63" i="8"/>
  <c r="G62" i="8"/>
  <c r="G61" i="8"/>
  <c r="G60" i="8"/>
  <c r="G59" i="8"/>
  <c r="G55" i="8"/>
  <c r="G54" i="8"/>
  <c r="G53" i="8"/>
  <c r="G52" i="8"/>
  <c r="G51" i="8"/>
  <c r="G50" i="8"/>
  <c r="G49" i="8"/>
  <c r="G48" i="8"/>
  <c r="G47" i="8"/>
  <c r="G44" i="8"/>
  <c r="G43" i="8"/>
  <c r="G42" i="8"/>
  <c r="G41" i="8"/>
  <c r="G40" i="8"/>
  <c r="G39" i="8"/>
  <c r="G38" i="8"/>
  <c r="G35" i="8"/>
  <c r="G34" i="8"/>
  <c r="G33" i="8"/>
  <c r="G32" i="8"/>
  <c r="G31" i="8"/>
  <c r="G28" i="8"/>
  <c r="G27" i="8"/>
  <c r="G26" i="8"/>
  <c r="G25" i="8"/>
  <c r="G24" i="8"/>
  <c r="G23" i="8"/>
  <c r="G22" i="8"/>
  <c r="G21" i="8"/>
  <c r="G18" i="8"/>
  <c r="G17" i="8"/>
  <c r="G16" i="8"/>
  <c r="G15" i="8"/>
  <c r="G14" i="8"/>
  <c r="G13" i="8"/>
  <c r="G12" i="8"/>
  <c r="G11" i="8"/>
  <c r="G10" i="8"/>
  <c r="G9" i="8"/>
  <c r="M5" i="7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C36" i="6"/>
  <c r="J35" i="6"/>
  <c r="C35" i="6"/>
  <c r="J34" i="6"/>
  <c r="C34" i="6"/>
  <c r="J33" i="6"/>
  <c r="C33" i="6"/>
  <c r="J32" i="6"/>
  <c r="C32" i="6"/>
  <c r="J31" i="6"/>
  <c r="C31" i="6"/>
  <c r="J30" i="6"/>
  <c r="C30" i="6"/>
  <c r="J29" i="6"/>
  <c r="C29" i="6"/>
  <c r="J28" i="6"/>
  <c r="C28" i="6"/>
  <c r="J27" i="6"/>
  <c r="C27" i="6"/>
  <c r="J26" i="6"/>
  <c r="C26" i="6"/>
  <c r="J25" i="6"/>
  <c r="C25" i="6"/>
  <c r="J24" i="6"/>
  <c r="C24" i="6"/>
  <c r="J23" i="6"/>
  <c r="C23" i="6"/>
  <c r="J22" i="6"/>
  <c r="C22" i="6"/>
  <c r="J21" i="6"/>
  <c r="C21" i="6"/>
  <c r="J20" i="6"/>
  <c r="C20" i="6"/>
  <c r="J19" i="6"/>
  <c r="C19" i="6"/>
  <c r="J18" i="6"/>
  <c r="C18" i="6"/>
  <c r="J17" i="6"/>
  <c r="C17" i="6"/>
  <c r="J16" i="6"/>
  <c r="C16" i="6"/>
  <c r="J15" i="6"/>
  <c r="C15" i="6"/>
  <c r="J14" i="6"/>
  <c r="C14" i="6"/>
  <c r="J13" i="6"/>
  <c r="C13" i="6"/>
  <c r="J12" i="6"/>
  <c r="C12" i="6"/>
  <c r="J11" i="6"/>
  <c r="C11" i="6"/>
  <c r="J10" i="6"/>
  <c r="C10" i="6"/>
  <c r="J9" i="6"/>
  <c r="L9" i="6" s="1"/>
  <c r="C9" i="6"/>
  <c r="J5" i="7" l="1"/>
  <c r="O5" i="7"/>
  <c r="O28" i="7"/>
  <c r="J28" i="7"/>
  <c r="J43" i="7"/>
  <c r="O43" i="7"/>
  <c r="J46" i="7"/>
  <c r="O46" i="7"/>
  <c r="J48" i="7"/>
  <c r="O48" i="7"/>
  <c r="O58" i="7"/>
  <c r="J58" i="7"/>
  <c r="O16" i="7"/>
  <c r="J16" i="7"/>
  <c r="O8" i="7"/>
  <c r="J8" i="7"/>
  <c r="O10" i="7"/>
  <c r="J10" i="7"/>
  <c r="J27" i="7"/>
  <c r="O27" i="7"/>
  <c r="J29" i="7"/>
  <c r="O29" i="7"/>
  <c r="O9" i="7"/>
  <c r="J9" i="7"/>
  <c r="O24" i="7"/>
  <c r="J24" i="7"/>
  <c r="O44" i="7"/>
  <c r="J44" i="7"/>
  <c r="J11" i="7"/>
  <c r="O11" i="7"/>
  <c r="J18" i="7"/>
  <c r="O18" i="7"/>
  <c r="J21" i="7"/>
  <c r="O21" i="7"/>
  <c r="J30" i="7"/>
  <c r="O30" i="7"/>
  <c r="O32" i="7"/>
  <c r="J32" i="7"/>
  <c r="J35" i="7"/>
  <c r="O35" i="7"/>
  <c r="J37" i="7"/>
  <c r="O37" i="7"/>
  <c r="J39" i="7"/>
  <c r="O39" i="7"/>
  <c r="J41" i="7"/>
  <c r="O41" i="7"/>
  <c r="J50" i="7"/>
  <c r="O50" i="7"/>
  <c r="J52" i="7"/>
  <c r="O52" i="7"/>
  <c r="J54" i="7"/>
  <c r="O54" i="7"/>
  <c r="O56" i="7"/>
  <c r="J56" i="7"/>
  <c r="J17" i="7"/>
  <c r="O17" i="7"/>
  <c r="J14" i="7"/>
  <c r="O14" i="7"/>
  <c r="O23" i="7"/>
  <c r="J23" i="7"/>
  <c r="J25" i="7"/>
  <c r="O25" i="7"/>
  <c r="J34" i="7"/>
  <c r="O34" i="7"/>
  <c r="J7" i="7"/>
  <c r="O7" i="7"/>
  <c r="O12" i="7"/>
  <c r="J12" i="7"/>
  <c r="J19" i="7"/>
  <c r="O19" i="7"/>
  <c r="J20" i="7"/>
  <c r="O20" i="7"/>
  <c r="O22" i="7"/>
  <c r="J22" i="7"/>
  <c r="J26" i="7"/>
  <c r="O26" i="7"/>
  <c r="O31" i="7"/>
  <c r="J31" i="7"/>
  <c r="J33" i="7"/>
  <c r="O33" i="7"/>
  <c r="J36" i="7"/>
  <c r="O36" i="7"/>
  <c r="J38" i="7"/>
  <c r="O38" i="7"/>
  <c r="O40" i="7"/>
  <c r="J40" i="7"/>
  <c r="O42" i="7"/>
  <c r="J42" i="7"/>
  <c r="J45" i="7"/>
  <c r="O45" i="7"/>
  <c r="J47" i="7"/>
  <c r="O47" i="7"/>
  <c r="J49" i="7"/>
  <c r="O49" i="7"/>
  <c r="O51" i="7"/>
  <c r="J51" i="7"/>
  <c r="J53" i="7"/>
  <c r="O53" i="7"/>
  <c r="O55" i="7"/>
  <c r="J55" i="7"/>
  <c r="O57" i="7"/>
  <c r="J57" i="7"/>
  <c r="O6" i="7"/>
  <c r="J6" i="7"/>
  <c r="J13" i="7"/>
  <c r="O13" i="7"/>
  <c r="J15" i="7"/>
  <c r="O15" i="7"/>
  <c r="I5" i="7" l="1"/>
  <c r="D46" i="4"/>
  <c r="D55" i="4"/>
  <c r="D49" i="4"/>
  <c r="D41" i="4"/>
  <c r="D6" i="4"/>
  <c r="D7" i="4"/>
  <c r="D42" i="4"/>
  <c r="D15" i="4"/>
  <c r="D10" i="4"/>
  <c r="D12" i="4"/>
  <c r="D38" i="4"/>
  <c r="D18" i="4"/>
  <c r="D56" i="4"/>
  <c r="D48" i="4"/>
  <c r="D24" i="4"/>
  <c r="D21" i="4"/>
  <c r="D20" i="4"/>
  <c r="D51" i="4"/>
  <c r="D54" i="4"/>
  <c r="D50" i="4"/>
  <c r="D47" i="4"/>
  <c r="D52" i="4"/>
  <c r="D45" i="4"/>
  <c r="D37" i="4"/>
  <c r="D35" i="4"/>
  <c r="D34" i="4"/>
  <c r="D44" i="4"/>
  <c r="D26" i="4"/>
  <c r="D9" i="4"/>
  <c r="D5" i="4"/>
  <c r="L23" i="6" l="1"/>
  <c r="N25" i="7"/>
  <c r="Q25" i="7" s="1"/>
  <c r="I25" i="7"/>
  <c r="L25" i="7" s="1"/>
  <c r="L42" i="6"/>
  <c r="N43" i="7"/>
  <c r="Q43" i="7" s="1"/>
  <c r="I43" i="7"/>
  <c r="L43" i="7" s="1"/>
  <c r="L40" i="6"/>
  <c r="I41" i="7"/>
  <c r="L41" i="7" s="1"/>
  <c r="N41" i="7"/>
  <c r="Q41" i="7" s="1"/>
  <c r="L35" i="6"/>
  <c r="N36" i="7"/>
  <c r="Q36" i="7" s="1"/>
  <c r="I36" i="7"/>
  <c r="L36" i="7" s="1"/>
  <c r="L60" i="6"/>
  <c r="N14" i="7"/>
  <c r="Q14" i="7" s="1"/>
  <c r="I14" i="7"/>
  <c r="L14" i="7" s="1"/>
  <c r="L51" i="6"/>
  <c r="N53" i="7"/>
  <c r="Q53" i="7" s="1"/>
  <c r="I53" i="7"/>
  <c r="L53" i="7" s="1"/>
  <c r="L39" i="6"/>
  <c r="N40" i="7"/>
  <c r="Q40" i="7" s="1"/>
  <c r="I40" i="7"/>
  <c r="L40" i="7" s="1"/>
  <c r="L53" i="6"/>
  <c r="N55" i="7"/>
  <c r="Q55" i="7" s="1"/>
  <c r="I55" i="7"/>
  <c r="L55" i="7" s="1"/>
  <c r="L37" i="6"/>
  <c r="N38" i="7"/>
  <c r="Q38" i="7" s="1"/>
  <c r="I38" i="7"/>
  <c r="L38" i="7" s="1"/>
  <c r="L11" i="6"/>
  <c r="N8" i="7"/>
  <c r="Q8" i="7" s="1"/>
  <c r="I8" i="7"/>
  <c r="L8" i="7" s="1"/>
  <c r="L31" i="6"/>
  <c r="I32" i="7"/>
  <c r="L32" i="7" s="1"/>
  <c r="N32" i="7"/>
  <c r="Q32" i="7" s="1"/>
  <c r="L17" i="6"/>
  <c r="N19" i="7"/>
  <c r="Q19" i="7" s="1"/>
  <c r="I19" i="7"/>
  <c r="L19" i="7" s="1"/>
  <c r="L44" i="6"/>
  <c r="N46" i="7"/>
  <c r="Q46" i="7" s="1"/>
  <c r="I46" i="7"/>
  <c r="L46" i="7" s="1"/>
  <c r="L33" i="6"/>
  <c r="N34" i="7"/>
  <c r="Q34" i="7" s="1"/>
  <c r="I34" i="7"/>
  <c r="L34" i="7" s="1"/>
  <c r="L52" i="6"/>
  <c r="N54" i="7"/>
  <c r="Q54" i="7" s="1"/>
  <c r="I54" i="7"/>
  <c r="L54" i="7" s="1"/>
  <c r="L55" i="6"/>
  <c r="I57" i="7"/>
  <c r="L57" i="7" s="1"/>
  <c r="N57" i="7"/>
  <c r="Q57" i="7" s="1"/>
  <c r="L13" i="6"/>
  <c r="N10" i="7"/>
  <c r="Q10" i="7" s="1"/>
  <c r="I10" i="7"/>
  <c r="L10" i="7" s="1"/>
  <c r="L30" i="6"/>
  <c r="N31" i="7"/>
  <c r="Q31" i="7" s="1"/>
  <c r="I31" i="7"/>
  <c r="L31" i="7" s="1"/>
  <c r="L47" i="6"/>
  <c r="I49" i="7"/>
  <c r="L49" i="7" s="1"/>
  <c r="N49" i="7"/>
  <c r="Q49" i="7" s="1"/>
  <c r="L27" i="6"/>
  <c r="N28" i="7"/>
  <c r="Q28" i="7" s="1"/>
  <c r="I28" i="7"/>
  <c r="L28" i="7" s="1"/>
  <c r="L61" i="6"/>
  <c r="N15" i="7"/>
  <c r="Q15" i="7" s="1"/>
  <c r="I15" i="7"/>
  <c r="L15" i="7" s="1"/>
  <c r="L50" i="6"/>
  <c r="N52" i="7"/>
  <c r="Q52" i="7" s="1"/>
  <c r="I52" i="7"/>
  <c r="L52" i="7" s="1"/>
  <c r="L18" i="6"/>
  <c r="N20" i="7"/>
  <c r="Q20" i="7" s="1"/>
  <c r="I20" i="7"/>
  <c r="L20" i="7" s="1"/>
  <c r="L43" i="6"/>
  <c r="N45" i="7"/>
  <c r="Q45" i="7" s="1"/>
  <c r="I45" i="7"/>
  <c r="L45" i="7" s="1"/>
  <c r="L12" i="6"/>
  <c r="N9" i="7"/>
  <c r="Q9" i="7" s="1"/>
  <c r="I9" i="7"/>
  <c r="L9" i="7" s="1"/>
  <c r="L24" i="6"/>
  <c r="N44" i="7"/>
  <c r="Q44" i="7" s="1"/>
  <c r="I44" i="7"/>
  <c r="L44" i="7" s="1"/>
  <c r="L49" i="6"/>
  <c r="N51" i="7"/>
  <c r="Q51" i="7" s="1"/>
  <c r="I51" i="7"/>
  <c r="L51" i="7" s="1"/>
  <c r="L29" i="6"/>
  <c r="N30" i="7"/>
  <c r="Q30" i="7" s="1"/>
  <c r="I30" i="7"/>
  <c r="L30" i="7" s="1"/>
  <c r="N5" i="7"/>
  <c r="Q5" i="7" s="1"/>
  <c r="L5" i="7"/>
  <c r="L38" i="6"/>
  <c r="N39" i="7"/>
  <c r="Q39" i="7" s="1"/>
  <c r="I39" i="7"/>
  <c r="L39" i="7" s="1"/>
  <c r="L46" i="6"/>
  <c r="I48" i="7"/>
  <c r="L48" i="7" s="1"/>
  <c r="N48" i="7"/>
  <c r="Q48" i="7" s="1"/>
  <c r="L54" i="6"/>
  <c r="N56" i="7"/>
  <c r="Q56" i="7" s="1"/>
  <c r="I56" i="7"/>
  <c r="L56" i="7" s="1"/>
  <c r="L10" i="6"/>
  <c r="N7" i="7"/>
  <c r="Q7" i="7" s="1"/>
  <c r="I7" i="7"/>
  <c r="L7" i="7" s="1"/>
  <c r="L36" i="6"/>
  <c r="N37" i="7"/>
  <c r="Q37" i="7" s="1"/>
  <c r="I37" i="7"/>
  <c r="L37" i="7" s="1"/>
  <c r="L57" i="6"/>
  <c r="N6" i="7"/>
  <c r="Q6" i="7" s="1"/>
  <c r="I6" i="7"/>
  <c r="L6" i="7" s="1"/>
  <c r="L26" i="6"/>
  <c r="N27" i="7"/>
  <c r="Q27" i="7" s="1"/>
  <c r="I27" i="7"/>
  <c r="L27" i="7" s="1"/>
  <c r="L41" i="6"/>
  <c r="N42" i="7"/>
  <c r="Q42" i="7" s="1"/>
  <c r="I42" i="7"/>
  <c r="L42" i="7" s="1"/>
  <c r="L59" i="6"/>
  <c r="N13" i="7"/>
  <c r="Q13" i="7" s="1"/>
  <c r="I13" i="7"/>
  <c r="L13" i="7" s="1"/>
  <c r="L34" i="6"/>
  <c r="N35" i="7"/>
  <c r="Q35" i="7" s="1"/>
  <c r="I35" i="7"/>
  <c r="L35" i="7" s="1"/>
  <c r="L32" i="6"/>
  <c r="I33" i="7"/>
  <c r="L33" i="7" s="1"/>
  <c r="N33" i="7"/>
  <c r="Q33" i="7" s="1"/>
  <c r="L62" i="6"/>
  <c r="N16" i="7"/>
  <c r="Q16" i="7" s="1"/>
  <c r="I16" i="7"/>
  <c r="L16" i="7" s="1"/>
  <c r="L22" i="6"/>
  <c r="N24" i="7"/>
  <c r="Q24" i="7" s="1"/>
  <c r="I24" i="7"/>
  <c r="L24" i="7" s="1"/>
  <c r="L19" i="6"/>
  <c r="I21" i="7"/>
  <c r="L21" i="7" s="1"/>
  <c r="N21" i="7"/>
  <c r="Q21" i="7" s="1"/>
  <c r="L45" i="6"/>
  <c r="N47" i="7"/>
  <c r="Q47" i="7" s="1"/>
  <c r="I47" i="7"/>
  <c r="L47" i="7" s="1"/>
  <c r="L21" i="6"/>
  <c r="N23" i="7"/>
  <c r="Q23" i="7" s="1"/>
  <c r="I23" i="7"/>
  <c r="L23" i="7" s="1"/>
  <c r="L15" i="6"/>
  <c r="N12" i="7"/>
  <c r="Q12" i="7" s="1"/>
  <c r="I12" i="7"/>
  <c r="L12" i="7" s="1"/>
  <c r="L16" i="6"/>
  <c r="N18" i="7"/>
  <c r="Q18" i="7" s="1"/>
  <c r="I18" i="7"/>
  <c r="L18" i="7" s="1"/>
  <c r="L20" i="6"/>
  <c r="N22" i="7"/>
  <c r="Q22" i="7" s="1"/>
  <c r="I22" i="7"/>
  <c r="L22" i="7" s="1"/>
  <c r="L58" i="6"/>
  <c r="I17" i="7"/>
  <c r="L17" i="7" s="1"/>
  <c r="N17" i="7"/>
  <c r="Q17" i="7" s="1"/>
  <c r="L14" i="6"/>
  <c r="N11" i="7"/>
  <c r="Q11" i="7" s="1"/>
  <c r="I11" i="7"/>
  <c r="L11" i="7" s="1"/>
  <c r="L28" i="6"/>
  <c r="N29" i="7"/>
  <c r="Q29" i="7" s="1"/>
  <c r="I29" i="7"/>
  <c r="L29" i="7" s="1"/>
  <c r="L25" i="6"/>
  <c r="N26" i="7"/>
  <c r="Q26" i="7" s="1"/>
  <c r="I26" i="7"/>
  <c r="L26" i="7" s="1"/>
  <c r="L48" i="6"/>
  <c r="N50" i="7"/>
  <c r="Q50" i="7" s="1"/>
  <c r="I50" i="7"/>
  <c r="L50" i="7" s="1"/>
  <c r="L56" i="6"/>
  <c r="N58" i="7"/>
  <c r="Q58" i="7" s="1"/>
  <c r="I58" i="7"/>
  <c r="L58" i="7" s="1"/>
  <c r="D59" i="4"/>
  <c r="R30" i="7"/>
  <c r="R35" i="7" l="1"/>
  <c r="R44" i="7"/>
  <c r="R42" i="7"/>
  <c r="R37" i="7"/>
  <c r="R43" i="7"/>
  <c r="R5" i="7"/>
  <c r="R24" i="7"/>
  <c r="R7" i="7"/>
  <c r="R25" i="7"/>
  <c r="R33" i="7"/>
  <c r="R20" i="7"/>
  <c r="R48" i="7"/>
  <c r="R13" i="7"/>
  <c r="R27" i="7"/>
  <c r="R54" i="7"/>
  <c r="R12" i="7"/>
  <c r="R47" i="7"/>
  <c r="R38" i="7"/>
  <c r="R41" i="7"/>
  <c r="R22" i="7"/>
  <c r="R29" i="7"/>
  <c r="R45" i="7"/>
  <c r="R57" i="7"/>
  <c r="R40" i="7"/>
  <c r="R16" i="7"/>
  <c r="R26" i="7"/>
  <c r="R14" i="7"/>
  <c r="R34" i="7"/>
  <c r="R10" i="7"/>
  <c r="R11" i="7"/>
  <c r="R31" i="7"/>
  <c r="R55" i="7"/>
  <c r="R53" i="7"/>
  <c r="R39" i="7"/>
  <c r="R56" i="7"/>
  <c r="R58" i="7"/>
  <c r="R9" i="7"/>
  <c r="R6" i="7"/>
  <c r="R32" i="7"/>
  <c r="R23" i="7"/>
  <c r="R46" i="7"/>
  <c r="R21" i="7"/>
  <c r="R19" i="7"/>
  <c r="R51" i="7"/>
  <c r="R15" i="7"/>
  <c r="R52" i="7"/>
  <c r="R50" i="7"/>
  <c r="R28" i="7"/>
  <c r="R17" i="7"/>
  <c r="R49" i="7"/>
  <c r="R8" i="7"/>
  <c r="R36" i="7"/>
  <c r="R59" i="7"/>
  <c r="R18" i="7"/>
</calcChain>
</file>

<file path=xl/comments1.xml><?xml version="1.0" encoding="utf-8"?>
<comments xmlns="http://schemas.openxmlformats.org/spreadsheetml/2006/main">
  <authors>
    <author>Andrea Martin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Andrea Martin:</t>
        </r>
        <r>
          <rPr>
            <sz val="9"/>
            <color indexed="81"/>
            <rFont val="Tahoma"/>
            <family val="2"/>
          </rPr>
          <t xml:space="preserve">
Should we remove this worksheet?</t>
        </r>
      </text>
    </comment>
  </commentList>
</comments>
</file>

<file path=xl/comments2.xml><?xml version="1.0" encoding="utf-8"?>
<comments xmlns="http://schemas.openxmlformats.org/spreadsheetml/2006/main">
  <authors>
    <author>Andrea Martin</author>
  </authors>
  <commentList>
    <comment ref="I8" authorId="0" shapeId="0">
      <text>
        <r>
          <rPr>
            <b/>
            <sz val="9"/>
            <color indexed="81"/>
            <rFont val="Tahoma"/>
            <family val="2"/>
          </rPr>
          <t>Andrea Martin:</t>
        </r>
        <r>
          <rPr>
            <sz val="9"/>
            <color indexed="81"/>
            <rFont val="Tahoma"/>
            <family val="2"/>
          </rPr>
          <t xml:space="preserve">
Total from WARM net sequestration and transportation (assuming 100% recovery).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Andrea Martin:</t>
        </r>
        <r>
          <rPr>
            <sz val="9"/>
            <color indexed="81"/>
            <rFont val="Tahoma"/>
            <family val="2"/>
          </rPr>
          <t xml:space="preserve">
From WARM (column BZ on "Landfilling Efs" tab).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Andrea Martin:</t>
        </r>
        <r>
          <rPr>
            <sz val="9"/>
            <color indexed="81"/>
            <rFont val="Tahoma"/>
            <family val="2"/>
          </rPr>
          <t xml:space="preserve">
Note that I changed these to the default WARM values.</t>
        </r>
      </text>
    </comment>
  </commentList>
</comments>
</file>

<file path=xl/sharedStrings.xml><?xml version="1.0" encoding="utf-8"?>
<sst xmlns="http://schemas.openxmlformats.org/spreadsheetml/2006/main" count="358" uniqueCount="180">
  <si>
    <t>Tons</t>
  </si>
  <si>
    <t>Paper</t>
  </si>
  <si>
    <t>C&amp;D Waste</t>
  </si>
  <si>
    <t>Plastic</t>
  </si>
  <si>
    <t>Glass</t>
  </si>
  <si>
    <t>Metal</t>
  </si>
  <si>
    <t>Organics</t>
  </si>
  <si>
    <t>Other Waste</t>
  </si>
  <si>
    <t>Newspaper</t>
  </si>
  <si>
    <t>Dimensional Lumber</t>
  </si>
  <si>
    <t>Concrete</t>
  </si>
  <si>
    <t>Asphalt Shingles</t>
  </si>
  <si>
    <t>Insulation</t>
  </si>
  <si>
    <t>Carpet</t>
  </si>
  <si>
    <t>Tires</t>
  </si>
  <si>
    <t>Landfilling of Post-Consumer Material</t>
  </si>
  <si>
    <t>(GHG Emissions in MTCO2E/Ton)</t>
  </si>
  <si>
    <t>Net</t>
  </si>
  <si>
    <t>Landfill</t>
  </si>
  <si>
    <t>Net Landfill CH4</t>
  </si>
  <si>
    <t>Transportation</t>
  </si>
  <si>
    <t>Carbon</t>
  </si>
  <si>
    <t>after capture</t>
  </si>
  <si>
    <t>Old Categories (to match)</t>
  </si>
  <si>
    <t>New Categories</t>
  </si>
  <si>
    <t>Old</t>
  </si>
  <si>
    <t>Transportation to Landfill</t>
  </si>
  <si>
    <t>Net Landfill CH4 after Capture</t>
  </si>
  <si>
    <t>Landfill Carbon Sequestration</t>
  </si>
  <si>
    <t>TOTAL</t>
  </si>
  <si>
    <t>Aluminum Cans</t>
  </si>
  <si>
    <t>Steel Cans</t>
  </si>
  <si>
    <t>Copper Wire</t>
  </si>
  <si>
    <t>HDPE</t>
  </si>
  <si>
    <t>LDPE</t>
  </si>
  <si>
    <t>PET</t>
  </si>
  <si>
    <t>Corrugated Cardboard</t>
  </si>
  <si>
    <t>Corrugated Containers</t>
  </si>
  <si>
    <t>Magazines/Third-class Mail</t>
  </si>
  <si>
    <t>Office Paper</t>
  </si>
  <si>
    <t>Phonebooks</t>
  </si>
  <si>
    <t>Landfill gas capture</t>
  </si>
  <si>
    <t>Textbooks</t>
  </si>
  <si>
    <t>Medium-density Fiberboard</t>
  </si>
  <si>
    <t>Food Scraps</t>
  </si>
  <si>
    <t>Food Waste</t>
  </si>
  <si>
    <t>Food Waste (Non-Meat)</t>
  </si>
  <si>
    <t>Food Waste (Meat only)</t>
  </si>
  <si>
    <t>Beef</t>
  </si>
  <si>
    <t>Poultry</t>
  </si>
  <si>
    <t>Grains</t>
  </si>
  <si>
    <t>Bread</t>
  </si>
  <si>
    <t>Fruits and Vegetables</t>
  </si>
  <si>
    <t>Dairy Products</t>
  </si>
  <si>
    <t>Yard Trimmings</t>
  </si>
  <si>
    <t>Grass</t>
  </si>
  <si>
    <t>Leaves</t>
  </si>
  <si>
    <t>Branches</t>
  </si>
  <si>
    <t>Mixed Paper (general)</t>
  </si>
  <si>
    <t>Mixed Paper (primarily residential)</t>
  </si>
  <si>
    <t>Personal Computers</t>
  </si>
  <si>
    <t>Mixed Paper (primarily from offices)</t>
  </si>
  <si>
    <t>Clay Bricks</t>
  </si>
  <si>
    <t>Mixed Metals</t>
  </si>
  <si>
    <t>Mixed Plastics</t>
  </si>
  <si>
    <t>Fly Ash</t>
  </si>
  <si>
    <t>Mixed Recyclables</t>
  </si>
  <si>
    <t>Mixed Organics</t>
  </si>
  <si>
    <t>Asphalt Concrete</t>
  </si>
  <si>
    <t>Mixed MSW</t>
  </si>
  <si>
    <t>Drywall</t>
  </si>
  <si>
    <t>Fiberglass Insulation</t>
  </si>
  <si>
    <t>Vinyl Flooring</t>
  </si>
  <si>
    <t>Wood Flooring</t>
  </si>
  <si>
    <t>Aluminum Ingot</t>
  </si>
  <si>
    <t>PLA</t>
  </si>
  <si>
    <t>LLDPE</t>
  </si>
  <si>
    <t>PP</t>
  </si>
  <si>
    <t>PS</t>
  </si>
  <si>
    <t>PVC</t>
  </si>
  <si>
    <t>Tons Disposed</t>
  </si>
  <si>
    <t>Waste Categories</t>
  </si>
  <si>
    <t>Food Waste (non-meat)</t>
  </si>
  <si>
    <t>Food Waste (meat only)</t>
  </si>
  <si>
    <t>Total</t>
  </si>
  <si>
    <t>Seattle + King County</t>
  </si>
  <si>
    <t>Tacoma</t>
  </si>
  <si>
    <t>Pierce</t>
  </si>
  <si>
    <t>Aggregate</t>
  </si>
  <si>
    <t>total tons</t>
  </si>
  <si>
    <t>Statistical Results</t>
  </si>
  <si>
    <t>Cat.</t>
  </si>
  <si>
    <t>90% Confidence Interval</t>
  </si>
  <si>
    <t>No.</t>
  </si>
  <si>
    <t>Material Categories</t>
  </si>
  <si>
    <t>% Comp.</t>
  </si>
  <si>
    <t>Lower Bound</t>
  </si>
  <si>
    <t>Upper Bound</t>
  </si>
  <si>
    <t>Cardboard &amp; Kraft Paper</t>
  </si>
  <si>
    <t>Paperboard</t>
  </si>
  <si>
    <t>Magazine/Catalogs</t>
  </si>
  <si>
    <t>Cartons and Coated Paperboard</t>
  </si>
  <si>
    <t>Aseptic Packages</t>
  </si>
  <si>
    <t>Mixed Recyclable Paper</t>
  </si>
  <si>
    <t>Contaminated Paper</t>
  </si>
  <si>
    <t>Other Non-Recyclable Paper</t>
  </si>
  <si>
    <t>Total Paper</t>
  </si>
  <si>
    <t>Pop and Water Bottles (1)</t>
  </si>
  <si>
    <t>All other Bottle &amp; Jugs (2)</t>
  </si>
  <si>
    <t>Compatible Plastic Containers</t>
  </si>
  <si>
    <t>Non-Compatible Other Plastics</t>
  </si>
  <si>
    <t>StyrofoamTM</t>
  </si>
  <si>
    <t>Plastic Shopping Bags</t>
  </si>
  <si>
    <t>Plastic Film</t>
  </si>
  <si>
    <t>Total Plastic</t>
  </si>
  <si>
    <t>Clear Glass</t>
  </si>
  <si>
    <t>Brown Glass</t>
  </si>
  <si>
    <t>Green Glass</t>
  </si>
  <si>
    <t>Other Glass</t>
  </si>
  <si>
    <t>Total Glass</t>
  </si>
  <si>
    <t>Aerosol Cans</t>
  </si>
  <si>
    <t>Large Appliances</t>
  </si>
  <si>
    <t>Other Ferrous Metals</t>
  </si>
  <si>
    <t>Other Non-Ferrous Metals</t>
  </si>
  <si>
    <t>Total Metal</t>
  </si>
  <si>
    <t>Food Waste: Edible/Program Compatible</t>
  </si>
  <si>
    <t>Food Waste: Edible/Non-Compatible</t>
  </si>
  <si>
    <t>Food Waste: Inedible/Compatible</t>
  </si>
  <si>
    <t>Food Waste: Inedible/Non-Compatible</t>
  </si>
  <si>
    <t>Food Waste: K-Cups</t>
  </si>
  <si>
    <t>Yard Waste</t>
  </si>
  <si>
    <t>Land Clearing Debris</t>
  </si>
  <si>
    <t>Other Organic Waste</t>
  </si>
  <si>
    <t>Total Organics</t>
  </si>
  <si>
    <t>Gypsum Wallboard</t>
  </si>
  <si>
    <t>Untreated Lumber</t>
  </si>
  <si>
    <t>Treated Wood Waste</t>
  </si>
  <si>
    <t>Asphalt Roofing</t>
  </si>
  <si>
    <t>Pallets</t>
  </si>
  <si>
    <t>Other Construction Debris</t>
  </si>
  <si>
    <t>Asphalt</t>
  </si>
  <si>
    <t>Total C&amp;D Waste</t>
  </si>
  <si>
    <t>Hazardous Waste</t>
  </si>
  <si>
    <t>Paints/Adhesives</t>
  </si>
  <si>
    <t>Cleaners</t>
  </si>
  <si>
    <t>Pesticides/Herbicides</t>
  </si>
  <si>
    <t>Vehicle &amp; Equipment Fluids</t>
  </si>
  <si>
    <t>Car Batteries</t>
  </si>
  <si>
    <t>N/A</t>
  </si>
  <si>
    <t>Alkaline Batteries</t>
  </si>
  <si>
    <t>Other Batteries</t>
  </si>
  <si>
    <t>Fluorescent Light Tubes &amp; Compacts</t>
  </si>
  <si>
    <t>Gasoline</t>
  </si>
  <si>
    <t>Explosives</t>
  </si>
  <si>
    <t>Medical Waste</t>
  </si>
  <si>
    <t>Medicine (Rx Only)</t>
  </si>
  <si>
    <t>E-Cycle Products</t>
  </si>
  <si>
    <t>All Other E-Waste</t>
  </si>
  <si>
    <t>Other Hazardous Waste</t>
  </si>
  <si>
    <t>Total Hazardous Waste</t>
  </si>
  <si>
    <t>Mattresses/Box Springs</t>
  </si>
  <si>
    <t>Furniture/Bulky</t>
  </si>
  <si>
    <t>Small Appliances</t>
  </si>
  <si>
    <t>Textiles and Leather</t>
  </si>
  <si>
    <t>Diapers</t>
  </si>
  <si>
    <t>All Other Waste</t>
  </si>
  <si>
    <t>Liquids</t>
  </si>
  <si>
    <t>Fines</t>
  </si>
  <si>
    <t>Total Other Waste</t>
  </si>
  <si>
    <t>Tacoma compost</t>
  </si>
  <si>
    <t>SC tonnage</t>
  </si>
  <si>
    <t>Tons disposed Snohomish County</t>
  </si>
  <si>
    <t>Snohomish County</t>
  </si>
  <si>
    <t>SC Snohomish rounded to tonnage</t>
  </si>
  <si>
    <t>2009 Snohomish County waste comp data (SC15_50_04)</t>
  </si>
  <si>
    <t>Snohomish County Emission Factors</t>
  </si>
  <si>
    <t>Snohomish County rate</t>
  </si>
  <si>
    <t>Snohomish Emissions (MgCO2e) --unrounded</t>
  </si>
  <si>
    <t>Snohomish Emissions (MgCO2e)</t>
  </si>
  <si>
    <t>assumed to be the same as Seattle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</si>
</sst>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%"/>
    <numFmt numFmtId="165" formatCode="General_)"/>
    <numFmt numFmtId="166" formatCode="0.00_)"/>
    <numFmt numFmtId="167" formatCode="_(* #,##0.00000_);_(* \(#,##0.00000\);_(* &quot;-&quot;??_);_(@_)"/>
    <numFmt numFmtId="168" formatCode="_(* #,##0_);_(* \(#,##0\);_(* &quot;-&quot;??_);_(@_)"/>
    <numFmt numFmtId="169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Helvetica"/>
      <family val="2"/>
    </font>
    <font>
      <b/>
      <sz val="10"/>
      <name val="Helvetica"/>
      <family val="2"/>
    </font>
    <font>
      <sz val="11"/>
      <color theme="0" tint="-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helv"/>
    </font>
    <font>
      <sz val="7"/>
      <name val="Helvetic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sz val="7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" fillId="0" borderId="0"/>
    <xf numFmtId="165" fontId="9" fillId="0" borderId="0"/>
  </cellStyleXfs>
  <cellXfs count="96">
    <xf numFmtId="0" fontId="0" fillId="0" borderId="0" xfId="0"/>
    <xf numFmtId="165" fontId="6" fillId="0" borderId="0" xfId="3" applyNumberFormat="1" applyFont="1" applyAlignment="1" applyProtection="1">
      <alignment horizontal="centerContinuous"/>
    </xf>
    <xf numFmtId="0" fontId="3" fillId="0" borderId="0" xfId="0" applyFont="1"/>
    <xf numFmtId="165" fontId="5" fillId="0" borderId="2" xfId="3" applyFont="1" applyBorder="1" applyAlignment="1">
      <alignment horizontal="centerContinuous"/>
    </xf>
    <xf numFmtId="165" fontId="5" fillId="0" borderId="3" xfId="3" applyFont="1" applyBorder="1" applyAlignment="1">
      <alignment horizontal="centerContinuous"/>
    </xf>
    <xf numFmtId="165" fontId="5" fillId="0" borderId="4" xfId="3" applyFont="1" applyBorder="1" applyAlignment="1">
      <alignment horizontal="centerContinuous"/>
    </xf>
    <xf numFmtId="165" fontId="5" fillId="0" borderId="0" xfId="3" applyFont="1" applyBorder="1" applyAlignment="1">
      <alignment horizontal="centerContinuous"/>
    </xf>
    <xf numFmtId="165" fontId="5" fillId="0" borderId="5" xfId="3" applyFont="1" applyBorder="1" applyAlignment="1">
      <alignment horizontal="centerContinuous"/>
    </xf>
    <xf numFmtId="165" fontId="5" fillId="0" borderId="1" xfId="3" applyFont="1" applyBorder="1" applyAlignment="1">
      <alignment horizontal="centerContinuous"/>
    </xf>
    <xf numFmtId="165" fontId="5" fillId="0" borderId="6" xfId="3" applyFont="1" applyBorder="1" applyAlignment="1">
      <alignment horizontal="centerContinuous"/>
    </xf>
    <xf numFmtId="166" fontId="5" fillId="0" borderId="7" xfId="3" applyNumberFormat="1" applyFont="1" applyBorder="1" applyAlignment="1" applyProtection="1">
      <alignment horizontal="center"/>
    </xf>
    <xf numFmtId="165" fontId="5" fillId="0" borderId="7" xfId="3" applyNumberFormat="1" applyFont="1" applyBorder="1" applyAlignment="1" applyProtection="1">
      <alignment horizontal="center"/>
    </xf>
    <xf numFmtId="0" fontId="0" fillId="0" borderId="0" xfId="0" applyAlignment="1"/>
    <xf numFmtId="166" fontId="5" fillId="0" borderId="0" xfId="3" applyNumberFormat="1" applyFont="1" applyBorder="1" applyAlignment="1" applyProtection="1">
      <alignment horizontal="center"/>
    </xf>
    <xf numFmtId="165" fontId="5" fillId="0" borderId="7" xfId="3" applyFont="1" applyBorder="1" applyAlignment="1">
      <alignment horizontal="center"/>
    </xf>
    <xf numFmtId="166" fontId="5" fillId="0" borderId="8" xfId="3" applyNumberFormat="1" applyFont="1" applyBorder="1" applyAlignment="1" applyProtection="1">
      <alignment horizontal="center"/>
    </xf>
    <xf numFmtId="165" fontId="5" fillId="0" borderId="8" xfId="3" applyNumberFormat="1" applyFont="1" applyBorder="1" applyAlignment="1" applyProtection="1">
      <alignment horizontal="center"/>
    </xf>
    <xf numFmtId="165" fontId="5" fillId="0" borderId="8" xfId="3" applyNumberFormat="1" applyFont="1" applyFill="1" applyBorder="1" applyAlignment="1" applyProtection="1">
      <alignment horizontal="center" wrapText="1"/>
    </xf>
    <xf numFmtId="39" fontId="5" fillId="0" borderId="8" xfId="3" applyNumberFormat="1" applyFont="1" applyBorder="1" applyAlignment="1" applyProtection="1">
      <alignment horizontal="center"/>
    </xf>
    <xf numFmtId="39" fontId="5" fillId="0" borderId="8" xfId="3" applyNumberFormat="1" applyFont="1" applyFill="1" applyBorder="1" applyAlignment="1" applyProtection="1">
      <alignment horizontal="center"/>
    </xf>
    <xf numFmtId="39" fontId="5" fillId="0" borderId="0" xfId="3" applyNumberFormat="1" applyFont="1" applyBorder="1" applyAlignment="1" applyProtection="1">
      <alignment horizontal="center"/>
    </xf>
    <xf numFmtId="0" fontId="7" fillId="0" borderId="0" xfId="0" applyFont="1"/>
    <xf numFmtId="39" fontId="5" fillId="0" borderId="10" xfId="3" applyNumberFormat="1" applyFont="1" applyBorder="1" applyAlignment="1" applyProtection="1">
      <alignment horizontal="center" wrapText="1"/>
    </xf>
    <xf numFmtId="39" fontId="5" fillId="0" borderId="10" xfId="3" applyNumberFormat="1" applyFont="1" applyFill="1" applyBorder="1" applyAlignment="1" applyProtection="1">
      <alignment horizontal="center" wrapText="1"/>
    </xf>
    <xf numFmtId="0" fontId="0" fillId="0" borderId="7" xfId="0" applyBorder="1"/>
    <xf numFmtId="165" fontId="0" fillId="0" borderId="0" xfId="0" applyNumberFormat="1"/>
    <xf numFmtId="39" fontId="5" fillId="0" borderId="11" xfId="3" applyNumberFormat="1" applyFont="1" applyFill="1" applyBorder="1" applyAlignment="1" applyProtection="1">
      <alignment horizontal="right"/>
    </xf>
    <xf numFmtId="166" fontId="5" fillId="0" borderId="11" xfId="3" applyNumberFormat="1" applyFont="1" applyFill="1" applyBorder="1" applyAlignment="1" applyProtection="1">
      <alignment horizontal="right"/>
    </xf>
    <xf numFmtId="166" fontId="5" fillId="0" borderId="0" xfId="3" applyNumberFormat="1" applyFont="1" applyFill="1" applyBorder="1" applyAlignment="1" applyProtection="1">
      <alignment horizontal="right"/>
    </xf>
    <xf numFmtId="0" fontId="0" fillId="0" borderId="8" xfId="0" applyBorder="1"/>
    <xf numFmtId="166" fontId="5" fillId="0" borderId="11" xfId="3" applyNumberFormat="1" applyFont="1" applyBorder="1" applyAlignment="1" applyProtection="1">
      <alignment horizontal="right"/>
    </xf>
    <xf numFmtId="167" fontId="0" fillId="0" borderId="0" xfId="0" applyNumberFormat="1"/>
    <xf numFmtId="9" fontId="0" fillId="0" borderId="0" xfId="2" applyFont="1"/>
    <xf numFmtId="39" fontId="5" fillId="0" borderId="0" xfId="3" applyNumberFormat="1" applyFont="1" applyBorder="1" applyAlignment="1" applyProtection="1">
      <alignment horizontal="right"/>
    </xf>
    <xf numFmtId="0" fontId="8" fillId="0" borderId="0" xfId="0" applyFont="1"/>
    <xf numFmtId="2" fontId="5" fillId="0" borderId="11" xfId="3" applyNumberFormat="1" applyFont="1" applyFill="1" applyBorder="1" applyAlignment="1" applyProtection="1">
      <alignment horizontal="right"/>
    </xf>
    <xf numFmtId="2" fontId="5" fillId="0" borderId="11" xfId="3" applyNumberFormat="1" applyFont="1" applyBorder="1" applyAlignment="1" applyProtection="1">
      <alignment horizontal="right"/>
    </xf>
    <xf numFmtId="2" fontId="5" fillId="0" borderId="13" xfId="3" applyNumberFormat="1" applyFont="1" applyBorder="1" applyAlignment="1" applyProtection="1">
      <alignment horizontal="right"/>
    </xf>
    <xf numFmtId="0" fontId="0" fillId="0" borderId="0" xfId="0" applyBorder="1"/>
    <xf numFmtId="2" fontId="5" fillId="0" borderId="0" xfId="3" applyNumberFormat="1" applyFont="1" applyBorder="1" applyAlignment="1" applyProtection="1">
      <alignment horizontal="right"/>
    </xf>
    <xf numFmtId="166" fontId="5" fillId="0" borderId="0" xfId="3" applyNumberFormat="1" applyFont="1" applyBorder="1" applyAlignment="1" applyProtection="1">
      <alignment horizontal="right"/>
    </xf>
    <xf numFmtId="0" fontId="0" fillId="0" borderId="10" xfId="0" applyBorder="1"/>
    <xf numFmtId="165" fontId="10" fillId="0" borderId="14" xfId="4" applyNumberFormat="1" applyFont="1" applyFill="1" applyBorder="1" applyAlignment="1" applyProtection="1">
      <alignment horizontal="left"/>
    </xf>
    <xf numFmtId="165" fontId="10" fillId="0" borderId="15" xfId="4" applyNumberFormat="1" applyFont="1" applyFill="1" applyBorder="1" applyAlignment="1" applyProtection="1">
      <alignment horizontal="left"/>
    </xf>
    <xf numFmtId="165" fontId="10" fillId="0" borderId="16" xfId="4" applyNumberFormat="1" applyFont="1" applyFill="1" applyBorder="1" applyAlignment="1" applyProtection="1">
      <alignment horizontal="left"/>
    </xf>
    <xf numFmtId="3" fontId="0" fillId="0" borderId="0" xfId="0" applyNumberFormat="1"/>
    <xf numFmtId="0" fontId="0" fillId="0" borderId="0" xfId="0" applyBorder="1" applyAlignment="1">
      <alignment horizontal="center"/>
    </xf>
    <xf numFmtId="0" fontId="0" fillId="0" borderId="12" xfId="0" applyBorder="1"/>
    <xf numFmtId="0" fontId="0" fillId="0" borderId="17" xfId="0" applyBorder="1"/>
    <xf numFmtId="0" fontId="0" fillId="0" borderId="17" xfId="0" applyBorder="1" applyAlignment="1">
      <alignment wrapText="1"/>
    </xf>
    <xf numFmtId="0" fontId="0" fillId="0" borderId="0" xfId="0" applyBorder="1" applyAlignment="1">
      <alignment wrapText="1"/>
    </xf>
    <xf numFmtId="3" fontId="0" fillId="0" borderId="2" xfId="0" applyNumberFormat="1" applyBorder="1"/>
    <xf numFmtId="164" fontId="0" fillId="0" borderId="0" xfId="2" applyNumberFormat="1" applyFont="1"/>
    <xf numFmtId="164" fontId="0" fillId="0" borderId="0" xfId="0" applyNumberFormat="1"/>
    <xf numFmtId="164" fontId="2" fillId="0" borderId="0" xfId="2" applyNumberFormat="1" applyFont="1"/>
    <xf numFmtId="3" fontId="0" fillId="0" borderId="17" xfId="0" applyNumberFormat="1" applyBorder="1"/>
    <xf numFmtId="0" fontId="0" fillId="0" borderId="0" xfId="0" applyFill="1"/>
    <xf numFmtId="168" fontId="0" fillId="0" borderId="0" xfId="1" applyNumberFormat="1" applyFo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39" fontId="5" fillId="0" borderId="0" xfId="3" applyNumberFormat="1" applyFont="1" applyFill="1" applyBorder="1" applyAlignment="1" applyProtection="1">
      <alignment horizontal="center" wrapText="1"/>
    </xf>
    <xf numFmtId="3" fontId="0" fillId="0" borderId="0" xfId="0" applyNumberFormat="1" applyFill="1" applyBorder="1"/>
    <xf numFmtId="0" fontId="15" fillId="0" borderId="0" xfId="0" applyFont="1" applyBorder="1"/>
    <xf numFmtId="39" fontId="5" fillId="0" borderId="0" xfId="3" applyNumberFormat="1" applyFont="1" applyBorder="1" applyAlignment="1" applyProtection="1">
      <alignment horizontal="center" wrapText="1"/>
    </xf>
    <xf numFmtId="3" fontId="4" fillId="0" borderId="0" xfId="0" applyNumberFormat="1" applyFont="1" applyBorder="1"/>
    <xf numFmtId="3" fontId="0" fillId="0" borderId="0" xfId="0" applyNumberFormat="1" applyBorder="1"/>
    <xf numFmtId="0" fontId="16" fillId="0" borderId="0" xfId="0" applyFont="1"/>
    <xf numFmtId="168" fontId="8" fillId="0" borderId="0" xfId="1" applyNumberFormat="1" applyFont="1"/>
    <xf numFmtId="0" fontId="17" fillId="0" borderId="0" xfId="0" applyFont="1"/>
    <xf numFmtId="10" fontId="0" fillId="0" borderId="0" xfId="2" applyNumberFormat="1" applyFont="1"/>
    <xf numFmtId="10" fontId="17" fillId="0" borderId="0" xfId="2" applyNumberFormat="1" applyFont="1"/>
    <xf numFmtId="2" fontId="0" fillId="0" borderId="0" xfId="0" applyNumberFormat="1"/>
    <xf numFmtId="0" fontId="3" fillId="0" borderId="0" xfId="0" applyFont="1" applyFill="1"/>
    <xf numFmtId="2" fontId="0" fillId="0" borderId="0" xfId="0" applyNumberFormat="1" applyFill="1"/>
    <xf numFmtId="168" fontId="15" fillId="0" borderId="0" xfId="1" applyNumberFormat="1" applyFont="1" applyBorder="1"/>
    <xf numFmtId="9" fontId="13" fillId="0" borderId="0" xfId="2" applyFont="1" applyAlignment="1">
      <alignment horizontal="left"/>
    </xf>
    <xf numFmtId="9" fontId="0" fillId="0" borderId="0" xfId="2" applyFont="1" applyBorder="1"/>
    <xf numFmtId="9" fontId="0" fillId="0" borderId="0" xfId="2" applyFont="1" applyFill="1" applyBorder="1"/>
    <xf numFmtId="9" fontId="0" fillId="0" borderId="17" xfId="2" applyNumberFormat="1" applyFont="1" applyBorder="1"/>
    <xf numFmtId="0" fontId="0" fillId="0" borderId="0" xfId="0" applyAlignment="1">
      <alignment horizontal="center"/>
    </xf>
    <xf numFmtId="9" fontId="0" fillId="0" borderId="17" xfId="2" applyFont="1" applyBorder="1" applyAlignment="1">
      <alignment wrapText="1"/>
    </xf>
    <xf numFmtId="169" fontId="5" fillId="0" borderId="11" xfId="3" applyNumberFormat="1" applyFont="1" applyFill="1" applyBorder="1" applyAlignment="1" applyProtection="1">
      <alignment horizontal="right"/>
    </xf>
    <xf numFmtId="3" fontId="0" fillId="0" borderId="3" xfId="0" applyNumberFormat="1" applyBorder="1"/>
    <xf numFmtId="39" fontId="5" fillId="0" borderId="17" xfId="3" applyNumberFormat="1" applyFont="1" applyBorder="1" applyAlignment="1" applyProtection="1">
      <alignment horizontal="center" wrapText="1"/>
    </xf>
    <xf numFmtId="39" fontId="5" fillId="0" borderId="17" xfId="3" applyNumberFormat="1" applyFont="1" applyFill="1" applyBorder="1" applyAlignment="1" applyProtection="1">
      <alignment horizontal="center" wrapText="1"/>
    </xf>
    <xf numFmtId="165" fontId="10" fillId="0" borderId="0" xfId="4" applyNumberFormat="1" applyFont="1" applyFill="1" applyBorder="1" applyAlignment="1" applyProtection="1">
      <alignment horizontal="left"/>
    </xf>
    <xf numFmtId="165" fontId="14" fillId="0" borderId="0" xfId="4" applyNumberFormat="1" applyFont="1" applyBorder="1" applyAlignment="1" applyProtection="1">
      <alignment horizontal="left"/>
    </xf>
    <xf numFmtId="165" fontId="10" fillId="0" borderId="0" xfId="4" applyNumberFormat="1" applyFont="1" applyBorder="1" applyAlignment="1" applyProtection="1">
      <alignment horizontal="left"/>
    </xf>
    <xf numFmtId="164" fontId="0" fillId="0" borderId="17" xfId="2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5">
    <cellStyle name="Comma" xfId="1" builtinId="3"/>
    <cellStyle name="Normal" xfId="0" builtinId="0"/>
    <cellStyle name="Normal_FRANK_SS" xfId="4"/>
    <cellStyle name="Normal_NEW_TSK5" xfId="3"/>
    <cellStyle name="Percent" xfId="2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63</xdr:row>
      <xdr:rowOff>114300</xdr:rowOff>
    </xdr:from>
    <xdr:to>
      <xdr:col>19</xdr:col>
      <xdr:colOff>239399</xdr:colOff>
      <xdr:row>81</xdr:row>
      <xdr:rowOff>124305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5" y="12753975"/>
          <a:ext cx="9126224" cy="34390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harmon/Dropbox%20(Cascadia)/KC%202015%20GHG%20Inventory/KC_2015_GHGInventory/KC15-50-0_Waste/KC15-50-5_Wastecalc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e/Documents/SEI_Projects/KC%20Consumption-based/Task%202%20-%20Geographic%20Inventory/Waste/Sept_24_files/S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03-new"/>
      <sheetName val="2003"/>
      <sheetName val="2004"/>
      <sheetName val="2005"/>
      <sheetName val="2006"/>
      <sheetName val="2007"/>
      <sheetName val="2008-new"/>
      <sheetName val="2008-old"/>
      <sheetName val="2009"/>
      <sheetName val="2010"/>
      <sheetName val="2010-new"/>
      <sheetName val="2015 - new"/>
      <sheetName val="2015"/>
      <sheetName val="WasteEFs_SS"/>
      <sheetName val="WasteE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8">
          <cell r="X8" t="str">
            <v>Transportation to Landfill</v>
          </cell>
          <cell r="Y8" t="str">
            <v>Net Landfill CH4</v>
          </cell>
          <cell r="Z8" t="str">
            <v>Net Landfill CH4 after Capture</v>
          </cell>
          <cell r="AA8" t="str">
            <v>Landfill Carbon Sequestration</v>
          </cell>
          <cell r="AB8" t="str">
            <v>TOTAL</v>
          </cell>
        </row>
        <row r="9">
          <cell r="B9" t="str">
            <v>Aluminum Cans</v>
          </cell>
          <cell r="X9">
            <v>1.1656750213827916E-2</v>
          </cell>
          <cell r="Y9">
            <v>0</v>
          </cell>
          <cell r="Z9">
            <v>0</v>
          </cell>
          <cell r="AA9">
            <v>0</v>
          </cell>
          <cell r="AB9">
            <v>1.1656750213827916E-2</v>
          </cell>
        </row>
        <row r="10">
          <cell r="B10" t="str">
            <v>Steel Cans</v>
          </cell>
          <cell r="X10">
            <v>1.1656750213827916E-2</v>
          </cell>
          <cell r="Y10">
            <v>0</v>
          </cell>
          <cell r="Z10">
            <v>0</v>
          </cell>
          <cell r="AA10">
            <v>0</v>
          </cell>
          <cell r="AB10">
            <v>1.1656750213827916E-2</v>
          </cell>
        </row>
        <row r="11">
          <cell r="B11" t="str">
            <v>Copper Wire</v>
          </cell>
          <cell r="X11">
            <v>1.1656750213827916E-2</v>
          </cell>
          <cell r="Y11">
            <v>0</v>
          </cell>
          <cell r="Z11">
            <v>0</v>
          </cell>
          <cell r="AA11">
            <v>0</v>
          </cell>
          <cell r="AB11">
            <v>1.1656750213827916E-2</v>
          </cell>
        </row>
        <row r="12">
          <cell r="B12" t="str">
            <v>Glass</v>
          </cell>
          <cell r="X12">
            <v>1.1656750213827916E-2</v>
          </cell>
          <cell r="Y12">
            <v>0</v>
          </cell>
          <cell r="Z12">
            <v>0</v>
          </cell>
          <cell r="AA12">
            <v>0</v>
          </cell>
          <cell r="AB12">
            <v>1.1656750213827916E-2</v>
          </cell>
        </row>
        <row r="13">
          <cell r="B13" t="str">
            <v>HDPE</v>
          </cell>
          <cell r="X13">
            <v>1.1656750213827916E-2</v>
          </cell>
          <cell r="Y13">
            <v>0</v>
          </cell>
          <cell r="Z13">
            <v>0</v>
          </cell>
          <cell r="AA13">
            <v>0</v>
          </cell>
          <cell r="AB13">
            <v>1.1656750213827916E-2</v>
          </cell>
        </row>
        <row r="14">
          <cell r="B14" t="str">
            <v>LDPE</v>
          </cell>
          <cell r="X14">
            <v>1.1656750213827916E-2</v>
          </cell>
          <cell r="Y14">
            <v>0</v>
          </cell>
          <cell r="Z14">
            <v>0</v>
          </cell>
          <cell r="AA14">
            <v>0</v>
          </cell>
          <cell r="AB14">
            <v>1.1656750213827916E-2</v>
          </cell>
        </row>
        <row r="15">
          <cell r="B15" t="str">
            <v>PET</v>
          </cell>
          <cell r="X15">
            <v>1.1656750213827916E-2</v>
          </cell>
          <cell r="Y15">
            <v>0</v>
          </cell>
          <cell r="Z15">
            <v>0</v>
          </cell>
          <cell r="AA15">
            <v>0</v>
          </cell>
          <cell r="AB15">
            <v>1.1656750213827916E-2</v>
          </cell>
        </row>
        <row r="16">
          <cell r="B16" t="str">
            <v>Corrugated Containers</v>
          </cell>
          <cell r="X16">
            <v>1.1656750213827916E-2</v>
          </cell>
          <cell r="Y16">
            <v>1.1423751054917337</v>
          </cell>
          <cell r="Z16">
            <v>0.11423751054917335</v>
          </cell>
          <cell r="AA16">
            <v>-0.71772644292928323</v>
          </cell>
          <cell r="AB16">
            <v>-0.59183218216628197</v>
          </cell>
        </row>
        <row r="17">
          <cell r="B17" t="str">
            <v>Magazines/Third-class Mail</v>
          </cell>
          <cell r="X17">
            <v>1.1656750213827916E-2</v>
          </cell>
          <cell r="Y17">
            <v>0.40233005835332991</v>
          </cell>
          <cell r="Z17">
            <v>4.0233005835332986E-2</v>
          </cell>
          <cell r="AA17">
            <v>-0.84689181420362059</v>
          </cell>
          <cell r="AB17">
            <v>-0.79500205815445968</v>
          </cell>
        </row>
        <row r="18">
          <cell r="B18" t="str">
            <v>Newspaper</v>
          </cell>
          <cell r="X18">
            <v>1.1656750213827916E-2</v>
          </cell>
          <cell r="Y18">
            <v>0.42104306380534423</v>
          </cell>
          <cell r="Z18">
            <v>4.2104306380534411E-2</v>
          </cell>
          <cell r="AA18">
            <v>-1.1934316569631502</v>
          </cell>
          <cell r="AB18">
            <v>-1.139670600368788</v>
          </cell>
        </row>
        <row r="19">
          <cell r="B19" t="str">
            <v>Office Paper</v>
          </cell>
          <cell r="X19">
            <v>1.1656750213827916E-2</v>
          </cell>
          <cell r="Y19">
            <v>1.5987119535540575</v>
          </cell>
          <cell r="Z19">
            <v>0.15987119535540573</v>
          </cell>
          <cell r="AA19">
            <v>-0.11978164912046663</v>
          </cell>
          <cell r="AB19">
            <v>5.1746296448767021E-2</v>
          </cell>
        </row>
        <row r="20">
          <cell r="B20" t="str">
            <v>Phonebooks</v>
          </cell>
          <cell r="X20">
            <v>1.1656750213827916E-2</v>
          </cell>
          <cell r="Y20">
            <v>0.42104306380534423</v>
          </cell>
          <cell r="Z20">
            <v>4.2104306380534411E-2</v>
          </cell>
          <cell r="AA20">
            <v>-1.1934316569631502</v>
          </cell>
          <cell r="AB20">
            <v>-1.139670600368788</v>
          </cell>
        </row>
        <row r="21">
          <cell r="B21" t="str">
            <v>Textbooks</v>
          </cell>
          <cell r="X21">
            <v>1.1656750213827916E-2</v>
          </cell>
          <cell r="Y21">
            <v>1.5987119535540575</v>
          </cell>
          <cell r="Z21">
            <v>0.15987119535540573</v>
          </cell>
          <cell r="AA21">
            <v>-0.11978164912046663</v>
          </cell>
          <cell r="AB21">
            <v>5.1746296448767021E-2</v>
          </cell>
        </row>
        <row r="22">
          <cell r="B22" t="str">
            <v>Dimensional Lumber</v>
          </cell>
          <cell r="X22">
            <v>1.1656750213827916E-2</v>
          </cell>
          <cell r="Y22">
            <v>5.7348176980547026E-2</v>
          </cell>
          <cell r="Z22">
            <v>5.7348176980547014E-3</v>
          </cell>
          <cell r="AA22">
            <v>-1.0893776752833335</v>
          </cell>
          <cell r="AB22">
            <v>-1.0719861073714509</v>
          </cell>
        </row>
        <row r="23">
          <cell r="B23" t="str">
            <v>Medium-density Fiberboard</v>
          </cell>
          <cell r="X23">
            <v>1.1656750213827916E-2</v>
          </cell>
          <cell r="Y23">
            <v>1.988397026539181E-2</v>
          </cell>
          <cell r="Z23">
            <v>1.9883970265391804E-3</v>
          </cell>
          <cell r="AA23">
            <v>-0.92306047294999993</v>
          </cell>
          <cell r="AB23">
            <v>-0.90941532570963279</v>
          </cell>
        </row>
        <row r="24">
          <cell r="B24" t="str">
            <v>Food Waste</v>
          </cell>
          <cell r="X24">
            <v>1.1656750213827916E-2</v>
          </cell>
          <cell r="Y24">
            <v>0.54793452008144916</v>
          </cell>
          <cell r="Z24">
            <v>5.4793452008144901E-2</v>
          </cell>
          <cell r="AA24">
            <v>-8.6847687193783149E-2</v>
          </cell>
          <cell r="AB24">
            <v>-2.0397484971810334E-2</v>
          </cell>
        </row>
        <row r="25">
          <cell r="B25" t="str">
            <v>Food Waste (Non-Meat)</v>
          </cell>
          <cell r="X25">
            <v>1.1656750213827916E-2</v>
          </cell>
          <cell r="Y25">
            <v>0.54793452008144916</v>
          </cell>
          <cell r="Z25">
            <v>5.4793452008144901E-2</v>
          </cell>
          <cell r="AA25">
            <v>-8.6847687193783149E-2</v>
          </cell>
          <cell r="AB25">
            <v>-2.0397484971810334E-2</v>
          </cell>
        </row>
        <row r="26">
          <cell r="B26" t="str">
            <v>Food Waste (Meat only)</v>
          </cell>
          <cell r="X26">
            <v>1.1656750213827916E-2</v>
          </cell>
          <cell r="Y26">
            <v>0.54793452008144916</v>
          </cell>
          <cell r="Z26">
            <v>5.4793452008144901E-2</v>
          </cell>
          <cell r="AA26">
            <v>-8.6847687193783149E-2</v>
          </cell>
          <cell r="AB26">
            <v>-2.0397484971810334E-2</v>
          </cell>
        </row>
        <row r="27">
          <cell r="B27" t="str">
            <v>Beef</v>
          </cell>
          <cell r="X27">
            <v>1.1656750213827916E-2</v>
          </cell>
          <cell r="Y27">
            <v>0.54793452008144916</v>
          </cell>
          <cell r="Z27">
            <v>5.4793452008144901E-2</v>
          </cell>
          <cell r="AA27">
            <v>-8.6847687193783149E-2</v>
          </cell>
          <cell r="AB27">
            <v>-2.0397484971810334E-2</v>
          </cell>
        </row>
        <row r="28">
          <cell r="B28" t="str">
            <v>Poultry</v>
          </cell>
          <cell r="X28">
            <v>1.1656750213827916E-2</v>
          </cell>
          <cell r="Y28">
            <v>0.54793452008144916</v>
          </cell>
          <cell r="Z28">
            <v>5.4793452008144901E-2</v>
          </cell>
          <cell r="AA28">
            <v>-8.6847687193783149E-2</v>
          </cell>
          <cell r="AB28">
            <v>-2.0397484971810334E-2</v>
          </cell>
        </row>
        <row r="29">
          <cell r="B29" t="str">
            <v>Grains</v>
          </cell>
          <cell r="X29">
            <v>1.1656750213827916E-2</v>
          </cell>
          <cell r="Y29">
            <v>0.54793452008144916</v>
          </cell>
          <cell r="Z29">
            <v>5.4793452008144901E-2</v>
          </cell>
          <cell r="AA29">
            <v>-8.6847687193783149E-2</v>
          </cell>
          <cell r="AB29">
            <v>-2.0397484971810334E-2</v>
          </cell>
        </row>
        <row r="30">
          <cell r="B30" t="str">
            <v>Bread</v>
          </cell>
          <cell r="X30">
            <v>1.1656750213827916E-2</v>
          </cell>
          <cell r="Y30">
            <v>0.54793452008144916</v>
          </cell>
          <cell r="Z30">
            <v>5.4793452008144901E-2</v>
          </cell>
          <cell r="AA30">
            <v>-8.6847687193783149E-2</v>
          </cell>
          <cell r="AB30">
            <v>-2.0397484971810334E-2</v>
          </cell>
        </row>
        <row r="31">
          <cell r="B31" t="str">
            <v>Fruits and Vegetables</v>
          </cell>
          <cell r="X31">
            <v>1.1656750213827916E-2</v>
          </cell>
          <cell r="Y31">
            <v>0.54793452008144916</v>
          </cell>
          <cell r="Z31">
            <v>5.4793452008144901E-2</v>
          </cell>
          <cell r="AA31">
            <v>-8.6847687193783149E-2</v>
          </cell>
          <cell r="AB31">
            <v>-2.0397484971810334E-2</v>
          </cell>
        </row>
        <row r="32">
          <cell r="B32" t="str">
            <v>Dairy Products</v>
          </cell>
          <cell r="X32">
            <v>1.1656750213827916E-2</v>
          </cell>
          <cell r="Y32">
            <v>0.54793452008144916</v>
          </cell>
          <cell r="Z32">
            <v>5.4793452008144901E-2</v>
          </cell>
          <cell r="AA32">
            <v>-8.6847687193783149E-2</v>
          </cell>
          <cell r="AB32">
            <v>-2.0397484971810334E-2</v>
          </cell>
        </row>
        <row r="33">
          <cell r="B33" t="str">
            <v>Yard Trimmings</v>
          </cell>
          <cell r="X33">
            <v>1.1656750213827916E-2</v>
          </cell>
          <cell r="Y33">
            <v>0.30950702092312443</v>
          </cell>
          <cell r="Z33">
            <v>3.0950702092312436E-2</v>
          </cell>
          <cell r="AA33">
            <v>-0.53546654877228339</v>
          </cell>
          <cell r="AB33">
            <v>-0.49285909646614301</v>
          </cell>
        </row>
        <row r="34">
          <cell r="B34" t="str">
            <v>Grass</v>
          </cell>
          <cell r="X34">
            <v>1.1656750213827916E-2</v>
          </cell>
          <cell r="Y34">
            <v>0.20940249184403972</v>
          </cell>
          <cell r="Z34">
            <v>2.0940249184403969E-2</v>
          </cell>
          <cell r="AA34">
            <v>-0.14369806281600003</v>
          </cell>
          <cell r="AB34">
            <v>-0.11110106341776815</v>
          </cell>
        </row>
        <row r="35">
          <cell r="B35" t="str">
            <v>Leaves</v>
          </cell>
          <cell r="X35">
            <v>1.1656750213827916E-2</v>
          </cell>
          <cell r="Y35">
            <v>0.22309207952759991</v>
          </cell>
          <cell r="Z35">
            <v>2.2309207952759987E-2</v>
          </cell>
          <cell r="AA35">
            <v>-0.79143703902340001</v>
          </cell>
          <cell r="AB35">
            <v>-0.75747108085681214</v>
          </cell>
        </row>
        <row r="36">
          <cell r="B36" t="str">
            <v>Branches</v>
          </cell>
          <cell r="X36">
            <v>1.1656750213827916E-2</v>
          </cell>
          <cell r="Y36">
            <v>0.65298106988130067</v>
          </cell>
          <cell r="Z36">
            <v>6.5298106988130059E-2</v>
          </cell>
          <cell r="AA36">
            <v>-1.0630330304337332</v>
          </cell>
          <cell r="AB36">
            <v>-0.98607817323177527</v>
          </cell>
        </row>
        <row r="37">
          <cell r="B37" t="str">
            <v>Mixed Paper (general)</v>
          </cell>
          <cell r="X37">
            <v>1.1656750213827916E-2</v>
          </cell>
          <cell r="Y37">
            <v>0.98845763800433295</v>
          </cell>
          <cell r="Z37">
            <v>9.8845763800433278E-2</v>
          </cell>
          <cell r="AA37">
            <v>-0.72263996523759499</v>
          </cell>
          <cell r="AB37">
            <v>-0.61213745122333374</v>
          </cell>
        </row>
        <row r="38">
          <cell r="B38" t="str">
            <v>Mixed Paper (primarily residential)</v>
          </cell>
          <cell r="X38">
            <v>1.1656750213827916E-2</v>
          </cell>
          <cell r="Y38">
            <v>0.95127298372045666</v>
          </cell>
          <cell r="Z38">
            <v>9.5127298372045643E-2</v>
          </cell>
          <cell r="AA38">
            <v>-0.75634290815127203</v>
          </cell>
          <cell r="AB38">
            <v>-0.64955885956539849</v>
          </cell>
        </row>
        <row r="39">
          <cell r="B39" t="str">
            <v>Mixed Paper (primarily from offices)</v>
          </cell>
          <cell r="X39">
            <v>1.1656750213827916E-2</v>
          </cell>
          <cell r="Y39">
            <v>0.86651222854298782</v>
          </cell>
          <cell r="Z39">
            <v>8.6651222854298757E-2</v>
          </cell>
          <cell r="AA39">
            <v>-0.63690504988780638</v>
          </cell>
          <cell r="AB39">
            <v>-0.53859707681967972</v>
          </cell>
        </row>
        <row r="40">
          <cell r="B40" t="str">
            <v>Mixed Metals</v>
          </cell>
          <cell r="X40">
            <v>1.1656750213827916E-2</v>
          </cell>
          <cell r="Y40">
            <v>0</v>
          </cell>
          <cell r="Z40">
            <v>0</v>
          </cell>
          <cell r="AA40">
            <v>0</v>
          </cell>
          <cell r="AB40">
            <v>1.1656750213827916E-2</v>
          </cell>
        </row>
        <row r="41">
          <cell r="B41" t="str">
            <v>Mixed Plastics</v>
          </cell>
          <cell r="X41">
            <v>1.1656750213827916E-2</v>
          </cell>
          <cell r="Y41">
            <v>0</v>
          </cell>
          <cell r="Z41">
            <v>0</v>
          </cell>
          <cell r="AA41">
            <v>0</v>
          </cell>
          <cell r="AB41">
            <v>1.1656750213827916E-2</v>
          </cell>
        </row>
        <row r="42">
          <cell r="B42" t="str">
            <v>Mixed Recyclables</v>
          </cell>
          <cell r="X42">
            <v>1.1656750213827916E-2</v>
          </cell>
          <cell r="Y42">
            <v>0.97533748657109831</v>
          </cell>
          <cell r="Z42">
            <v>9.7533748657109814E-2</v>
          </cell>
          <cell r="AA42">
            <v>-0.64855311190316445</v>
          </cell>
          <cell r="AB42">
            <v>-0.53936261303222666</v>
          </cell>
        </row>
        <row r="43">
          <cell r="B43" t="str">
            <v>Mixed Organics</v>
          </cell>
          <cell r="X43">
            <v>1.1656750213827916E-2</v>
          </cell>
          <cell r="Y43">
            <v>0.44248591170567797</v>
          </cell>
          <cell r="Z43">
            <v>4.4248591170567786E-2</v>
          </cell>
          <cell r="AA43">
            <v>-0.3021545222482977</v>
          </cell>
          <cell r="AB43">
            <v>-0.24624918086390199</v>
          </cell>
        </row>
        <row r="44">
          <cell r="B44" t="str">
            <v>Mixed MSW</v>
          </cell>
          <cell r="X44">
            <v>1.1656750213827916E-2</v>
          </cell>
          <cell r="Y44">
            <v>0.62825294508011098</v>
          </cell>
          <cell r="Z44">
            <v>6.2825294508011081E-2</v>
          </cell>
          <cell r="AA44">
            <v>-0.20756386851200001</v>
          </cell>
          <cell r="AB44">
            <v>-0.13308182379016101</v>
          </cell>
        </row>
        <row r="45">
          <cell r="B45" t="str">
            <v>Carpet</v>
          </cell>
          <cell r="X45">
            <v>1.1656750213827916E-2</v>
          </cell>
          <cell r="Y45">
            <v>0</v>
          </cell>
          <cell r="Z45">
            <v>0</v>
          </cell>
          <cell r="AA45">
            <v>0</v>
          </cell>
          <cell r="AB45">
            <v>1.1656750213827916E-2</v>
          </cell>
        </row>
        <row r="46">
          <cell r="B46" t="str">
            <v>Personal Computers</v>
          </cell>
          <cell r="X46">
            <v>1.1656750213827916E-2</v>
          </cell>
          <cell r="Y46">
            <v>0</v>
          </cell>
          <cell r="Z46">
            <v>0</v>
          </cell>
          <cell r="AA46">
            <v>0</v>
          </cell>
          <cell r="AB46">
            <v>1.1656750213827916E-2</v>
          </cell>
        </row>
        <row r="47">
          <cell r="B47" t="str">
            <v>Clay Bricks</v>
          </cell>
          <cell r="X47">
            <v>1.1656750213827916E-2</v>
          </cell>
          <cell r="Y47">
            <v>0</v>
          </cell>
          <cell r="Z47">
            <v>0</v>
          </cell>
          <cell r="AA47">
            <v>0</v>
          </cell>
          <cell r="AB47">
            <v>1.1656750213827916E-2</v>
          </cell>
        </row>
        <row r="48">
          <cell r="B48" t="str">
            <v>Concrete</v>
          </cell>
          <cell r="X48">
            <v>1.1656750213827916E-2</v>
          </cell>
          <cell r="Y48">
            <v>0</v>
          </cell>
          <cell r="Z48">
            <v>0</v>
          </cell>
          <cell r="AA48">
            <v>0</v>
          </cell>
          <cell r="AB48">
            <v>1.1656750213827916E-2</v>
          </cell>
        </row>
        <row r="49">
          <cell r="B49" t="str">
            <v>Fly Ash</v>
          </cell>
          <cell r="X49">
            <v>1.1656750213827916E-2</v>
          </cell>
          <cell r="Y49">
            <v>0</v>
          </cell>
          <cell r="Z49">
            <v>0</v>
          </cell>
          <cell r="AA49">
            <v>0</v>
          </cell>
          <cell r="AB49">
            <v>1.1656750213827916E-2</v>
          </cell>
        </row>
        <row r="50">
          <cell r="B50" t="str">
            <v>Tires</v>
          </cell>
          <cell r="X50">
            <v>1.1656750213827916E-2</v>
          </cell>
          <cell r="Y50">
            <v>0</v>
          </cell>
          <cell r="Z50">
            <v>0</v>
          </cell>
          <cell r="AA50">
            <v>0</v>
          </cell>
          <cell r="AB50">
            <v>1.1656750213827916E-2</v>
          </cell>
        </row>
        <row r="51">
          <cell r="B51" t="str">
            <v>Asphalt Concrete</v>
          </cell>
          <cell r="X51">
            <v>1.1656750213827916E-2</v>
          </cell>
          <cell r="Y51">
            <v>0</v>
          </cell>
          <cell r="Z51">
            <v>0</v>
          </cell>
          <cell r="AA51">
            <v>0</v>
          </cell>
          <cell r="AB51">
            <v>1.1656750213827916E-2</v>
          </cell>
        </row>
        <row r="52">
          <cell r="B52" t="str">
            <v>Asphalt Shingles</v>
          </cell>
          <cell r="X52">
            <v>1.1656750213827916E-2</v>
          </cell>
          <cell r="Y52">
            <v>0</v>
          </cell>
          <cell r="Z52">
            <v>0</v>
          </cell>
          <cell r="AA52">
            <v>0</v>
          </cell>
          <cell r="AB52">
            <v>1.1656750213827916E-2</v>
          </cell>
        </row>
        <row r="53">
          <cell r="B53" t="str">
            <v>Drywall</v>
          </cell>
          <cell r="X53">
            <v>1.1656750213827916E-2</v>
          </cell>
          <cell r="Y53">
            <v>0</v>
          </cell>
          <cell r="Z53">
            <v>0</v>
          </cell>
          <cell r="AA53">
            <v>-8.1295848500533341E-2</v>
          </cell>
          <cell r="AB53">
            <v>-6.963909828670542E-2</v>
          </cell>
        </row>
        <row r="54">
          <cell r="B54" t="str">
            <v>Fiberglass Insulation</v>
          </cell>
          <cell r="X54">
            <v>1.1656750213827916E-2</v>
          </cell>
          <cell r="Y54">
            <v>0</v>
          </cell>
          <cell r="Z54">
            <v>0</v>
          </cell>
          <cell r="AA54">
            <v>0</v>
          </cell>
          <cell r="AB54">
            <v>1.1656750213827916E-2</v>
          </cell>
        </row>
        <row r="55">
          <cell r="B55" t="str">
            <v>Vinyl Flooring</v>
          </cell>
          <cell r="X55">
            <v>1.1656750213827916E-2</v>
          </cell>
          <cell r="Y55">
            <v>0</v>
          </cell>
          <cell r="Z55">
            <v>0</v>
          </cell>
          <cell r="AA55">
            <v>0</v>
          </cell>
          <cell r="AB55">
            <v>1.1656750213827916E-2</v>
          </cell>
        </row>
        <row r="56">
          <cell r="B56" t="str">
            <v>Wood Flooring</v>
          </cell>
          <cell r="X56">
            <v>1.1656750213827916E-2</v>
          </cell>
          <cell r="Y56">
            <v>0.16329325320000032</v>
          </cell>
          <cell r="Z56">
            <v>1.6329325320000029E-2</v>
          </cell>
          <cell r="AA56">
            <v>-1.0428088586299999</v>
          </cell>
          <cell r="AB56">
            <v>-1.014822783096172</v>
          </cell>
        </row>
        <row r="57">
          <cell r="B57" t="str">
            <v>Aluminum Ingot</v>
          </cell>
          <cell r="X57">
            <v>1.1656750213827916E-2</v>
          </cell>
          <cell r="Y57">
            <v>0</v>
          </cell>
          <cell r="Z57">
            <v>0</v>
          </cell>
          <cell r="AA57">
            <v>0</v>
          </cell>
          <cell r="AB57">
            <v>1.1656750213827916E-2</v>
          </cell>
        </row>
        <row r="58">
          <cell r="B58" t="str">
            <v>PLA</v>
          </cell>
          <cell r="X58">
            <v>1.1656750213827916E-2</v>
          </cell>
          <cell r="Y58">
            <v>0</v>
          </cell>
          <cell r="Z58">
            <v>0</v>
          </cell>
          <cell r="AA58">
            <v>-1.66286962842</v>
          </cell>
          <cell r="AB58">
            <v>-1.6512128782061721</v>
          </cell>
        </row>
        <row r="59">
          <cell r="B59" t="str">
            <v>LLDPE</v>
          </cell>
          <cell r="X59">
            <v>1.1656750213827916E-2</v>
          </cell>
          <cell r="Y59">
            <v>0</v>
          </cell>
          <cell r="Z59">
            <v>0</v>
          </cell>
          <cell r="AA59">
            <v>0</v>
          </cell>
          <cell r="AB59">
            <v>1.1656750213827916E-2</v>
          </cell>
        </row>
        <row r="60">
          <cell r="B60" t="str">
            <v>PP</v>
          </cell>
          <cell r="X60">
            <v>1.1656750213827916E-2</v>
          </cell>
          <cell r="Y60">
            <v>0</v>
          </cell>
          <cell r="Z60">
            <v>0</v>
          </cell>
          <cell r="AA60">
            <v>0</v>
          </cell>
          <cell r="AB60">
            <v>1.1656750213827916E-2</v>
          </cell>
        </row>
        <row r="61">
          <cell r="B61" t="str">
            <v>PS</v>
          </cell>
          <cell r="X61">
            <v>1.1656750213827916E-2</v>
          </cell>
          <cell r="Y61">
            <v>0</v>
          </cell>
          <cell r="Z61">
            <v>0</v>
          </cell>
          <cell r="AA61">
            <v>0</v>
          </cell>
          <cell r="AB61">
            <v>1.1656750213827916E-2</v>
          </cell>
        </row>
        <row r="62">
          <cell r="B62" t="str">
            <v>PVC</v>
          </cell>
          <cell r="X62">
            <v>1.1656750213827916E-2</v>
          </cell>
          <cell r="Y62">
            <v>0</v>
          </cell>
          <cell r="Z62">
            <v>0</v>
          </cell>
          <cell r="AA62">
            <v>0</v>
          </cell>
          <cell r="AB62">
            <v>1.1656750213827916E-2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's Guide"/>
      <sheetName val="Analysis Inputs"/>
      <sheetName val="Summary Report (MTCE)"/>
      <sheetName val="Analysis Results (MTCE)"/>
      <sheetName val="Summary Report (MTCO2E)"/>
      <sheetName val="Analysis Results (MTCO2E)"/>
      <sheetName val="Summary Data"/>
      <sheetName val="Summary Report Phased (MTCE)"/>
      <sheetName val="Analysis Results Phased (MTCE)"/>
      <sheetName val="Summary Data Phased"/>
      <sheetName val="Summary Data by Gas"/>
      <sheetName val="Summary Data by Gas Phased"/>
      <sheetName val="Summary Report (energy)"/>
      <sheetName val="Analysis Results (energy)"/>
      <sheetName val="Summary Data NRG"/>
      <sheetName val="Revisions"/>
      <sheetName val="Check Calculations"/>
      <sheetName val="EFs for web"/>
      <sheetName val="Emission Factors"/>
      <sheetName val="GHG_MSTR proxy"/>
      <sheetName val="EFs for web (energy)"/>
      <sheetName val="Control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O5" t="str">
            <v>Landfilling of Post-Consumer Material</v>
          </cell>
        </row>
        <row r="11">
          <cell r="A11" t="str">
            <v>Aluminum Cans</v>
          </cell>
        </row>
        <row r="12">
          <cell r="A12" t="str">
            <v>Steel Cans</v>
          </cell>
        </row>
        <row r="13">
          <cell r="A13" t="str">
            <v>Copper Wire</v>
          </cell>
        </row>
        <row r="14">
          <cell r="A14" t="str">
            <v>Glass</v>
          </cell>
        </row>
        <row r="15">
          <cell r="A15" t="str">
            <v>HDPE</v>
          </cell>
        </row>
        <row r="16">
          <cell r="A16" t="str">
            <v>LDPE</v>
          </cell>
        </row>
        <row r="17">
          <cell r="A17" t="str">
            <v>PET</v>
          </cell>
        </row>
        <row r="18">
          <cell r="A18" t="str">
            <v>Corrugated Cardboard</v>
          </cell>
        </row>
        <row r="19">
          <cell r="A19" t="str">
            <v>Magazines/third-class mail</v>
          </cell>
        </row>
        <row r="20">
          <cell r="A20" t="str">
            <v>Newspaper</v>
          </cell>
        </row>
        <row r="21">
          <cell r="A21" t="str">
            <v>Office Paper</v>
          </cell>
        </row>
        <row r="22">
          <cell r="A22" t="str">
            <v>Phonebooks</v>
          </cell>
        </row>
        <row r="23">
          <cell r="A23" t="str">
            <v>Textbooks</v>
          </cell>
        </row>
        <row r="24">
          <cell r="A24" t="str">
            <v>Dimensional Lumber</v>
          </cell>
        </row>
        <row r="25">
          <cell r="A25" t="str">
            <v>Medium Density Fiberboard</v>
          </cell>
        </row>
        <row r="26">
          <cell r="A26" t="str">
            <v>Food Scraps</v>
          </cell>
        </row>
        <row r="27">
          <cell r="A27" t="str">
            <v>Yard Trimmings</v>
          </cell>
        </row>
        <row r="28">
          <cell r="A28" t="str">
            <v xml:space="preserve">Grass </v>
          </cell>
        </row>
        <row r="29">
          <cell r="A29" t="str">
            <v>Leaves</v>
          </cell>
        </row>
        <row r="30">
          <cell r="A30" t="str">
            <v>Branches</v>
          </cell>
        </row>
        <row r="32">
          <cell r="A32" t="str">
            <v xml:space="preserve">   Broad Definition</v>
          </cell>
        </row>
        <row r="33">
          <cell r="A33" t="str">
            <v xml:space="preserve">   Residential Definition</v>
          </cell>
        </row>
        <row r="34">
          <cell r="A34" t="str">
            <v xml:space="preserve">   Office Paper Definition</v>
          </cell>
        </row>
        <row r="35">
          <cell r="A35" t="str">
            <v>Mixed Metals</v>
          </cell>
        </row>
        <row r="36">
          <cell r="A36" t="str">
            <v>Mixed Plastics</v>
          </cell>
        </row>
        <row r="37">
          <cell r="A37" t="str">
            <v>Mixed Recyclables</v>
          </cell>
        </row>
        <row r="38">
          <cell r="A38" t="str">
            <v>Mixed Organics</v>
          </cell>
        </row>
        <row r="39">
          <cell r="A39" t="str">
            <v>Mixed MSW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174"/>
  <sheetViews>
    <sheetView tabSelected="1" zoomScaleNormal="100" workbookViewId="0">
      <selection activeCell="D70" sqref="D70"/>
    </sheetView>
  </sheetViews>
  <sheetFormatPr defaultRowHeight="15" x14ac:dyDescent="0.25"/>
  <cols>
    <col min="1" max="1" width="0.85546875" customWidth="1"/>
    <col min="2" max="2" width="1.7109375" customWidth="1"/>
    <col min="3" max="3" width="25.28515625" customWidth="1"/>
    <col min="4" max="4" width="25.28515625" style="32" customWidth="1"/>
    <col min="5" max="5" width="11" bestFit="1" customWidth="1"/>
    <col min="6" max="6" width="10.7109375" bestFit="1" customWidth="1"/>
    <col min="7" max="7" width="7.42578125" bestFit="1" customWidth="1"/>
    <col min="8" max="8" width="1.42578125" customWidth="1"/>
    <col min="9" max="12" width="10.7109375" customWidth="1"/>
    <col min="13" max="13" width="1.42578125" customWidth="1"/>
    <col min="14" max="14" width="18.140625" customWidth="1"/>
    <col min="15" max="16" width="10.7109375" customWidth="1"/>
    <col min="17" max="17" width="8.42578125" customWidth="1"/>
    <col min="18" max="19" width="10.7109375" customWidth="1"/>
    <col min="20" max="20" width="16.7109375" bestFit="1" customWidth="1"/>
    <col min="21" max="21" width="19.42578125" bestFit="1" customWidth="1"/>
    <col min="22" max="22" width="21.140625" bestFit="1" customWidth="1"/>
  </cols>
  <sheetData>
    <row r="1" spans="1:23" ht="18.75" x14ac:dyDescent="0.3">
      <c r="A1" s="90">
        <v>2015</v>
      </c>
      <c r="B1" s="90"/>
      <c r="C1" s="90"/>
      <c r="D1" s="75"/>
    </row>
    <row r="2" spans="1:23" ht="15.75" x14ac:dyDescent="0.25">
      <c r="B2" s="34" t="s">
        <v>172</v>
      </c>
    </row>
    <row r="3" spans="1:23" x14ac:dyDescent="0.25">
      <c r="E3" s="91" t="s">
        <v>80</v>
      </c>
      <c r="F3" s="91"/>
      <c r="G3" s="46"/>
      <c r="I3" s="92" t="s">
        <v>177</v>
      </c>
      <c r="J3" s="93"/>
      <c r="K3" s="93"/>
      <c r="L3" s="94"/>
      <c r="N3" s="91" t="s">
        <v>178</v>
      </c>
      <c r="O3" s="91"/>
      <c r="P3" s="91"/>
      <c r="Q3" s="91"/>
    </row>
    <row r="4" spans="1:23" ht="60" x14ac:dyDescent="0.25">
      <c r="A4" s="38"/>
      <c r="B4" s="47"/>
      <c r="C4" s="48" t="s">
        <v>81</v>
      </c>
      <c r="D4" s="80" t="s">
        <v>174</v>
      </c>
      <c r="E4" s="48" t="s">
        <v>170</v>
      </c>
      <c r="F4" s="49" t="s">
        <v>173</v>
      </c>
      <c r="G4" s="50"/>
      <c r="I4" s="22" t="s">
        <v>26</v>
      </c>
      <c r="J4" s="23" t="s">
        <v>27</v>
      </c>
      <c r="K4" s="22" t="s">
        <v>28</v>
      </c>
      <c r="L4" s="83" t="s">
        <v>29</v>
      </c>
      <c r="N4" s="22" t="s">
        <v>26</v>
      </c>
      <c r="O4" s="23" t="s">
        <v>27</v>
      </c>
      <c r="P4" s="22" t="s">
        <v>28</v>
      </c>
      <c r="Q4" s="84" t="s">
        <v>29</v>
      </c>
    </row>
    <row r="5" spans="1:23" x14ac:dyDescent="0.25">
      <c r="A5" s="38"/>
      <c r="B5" s="85"/>
      <c r="C5" s="48" t="s">
        <v>30</v>
      </c>
      <c r="D5" s="88">
        <v>4.1999999999999997E-3</v>
      </c>
      <c r="E5" s="55">
        <f>D5*$E$63</f>
        <v>1901.6381999999999</v>
      </c>
      <c r="F5" s="55">
        <f>E5*($E$63/$E$59)</f>
        <v>1891.236399801094</v>
      </c>
      <c r="G5" s="45"/>
      <c r="I5" s="51">
        <f>$E5*INDEX(WasteEFs!$H$9:$L$62,MATCH($C5,WasteEFs!$B$9:$B$62,0),MATCH(I$4,WasteEFs!$H$8:$L$8,0))</f>
        <v>38.516767321529592</v>
      </c>
      <c r="J5" s="51">
        <f>$E5*INDEX(WasteEFs!$H$9:$L$62,MATCH($C5,WasteEFs!$B$9:$B$62,0),MATCH(J$4,WasteEFs!$H$8:$L$8,0))</f>
        <v>0</v>
      </c>
      <c r="K5" s="51">
        <f>$E5*INDEX(WasteEFs!$H$9:$L$62,MATCH($C5,WasteEFs!$B$9:$B$62,0),MATCH(K$4,WasteEFs!$H$8:$L$8,0))</f>
        <v>0</v>
      </c>
      <c r="L5" s="55">
        <f>SUM(I5:K5)</f>
        <v>38.516767321529592</v>
      </c>
      <c r="M5" s="82" t="e">
        <f>$E5*INDEX([1]WasteEFs_SS!$X$9:$AB$62,MATCH($C5,[1]WasteEFs_SS!$B$9:$B$62,0),MATCH(M$4,[1]WasteEFs_SS!$X$8:$AB$8,0))</f>
        <v>#N/A</v>
      </c>
      <c r="N5" s="51">
        <f>$F5*INDEX(WasteEFs!$H$9:$L$62,MATCH($C5,WasteEFs!$B$9:$B$62,0),MATCH(I$4,WasteEFs!$H$8:$L$8,0))</f>
        <v>38.30608386029796</v>
      </c>
      <c r="O5" s="51">
        <f>$F5*INDEX(WasteEFs!$H$9:$L$62,MATCH($C5,WasteEFs!$B$9:$B$62,0),MATCH(J$4,WasteEFs!$H$8:$L$8,0))</f>
        <v>0</v>
      </c>
      <c r="P5" s="51">
        <f>$F5*INDEX(WasteEFs!$H$9:$L$62,MATCH($C5,WasteEFs!$B$9:$B$62,0),MATCH(K$4,WasteEFs!$H$8:$L$8,0))</f>
        <v>0</v>
      </c>
      <c r="Q5" s="55">
        <f>SUM(N5:P5)</f>
        <v>38.30608386029796</v>
      </c>
      <c r="R5" s="52">
        <f>SUM(E5:F5)/SUM($E$59:$F$59)</f>
        <v>4.1770263550472394E-3</v>
      </c>
    </row>
    <row r="6" spans="1:23" x14ac:dyDescent="0.25">
      <c r="A6" s="38"/>
      <c r="B6" s="85"/>
      <c r="C6" s="48" t="s">
        <v>74</v>
      </c>
      <c r="D6" s="88">
        <v>1.5E-3</v>
      </c>
      <c r="E6" s="55">
        <f t="shared" ref="E6:E58" si="0">D6*$E$63</f>
        <v>679.15650000000005</v>
      </c>
      <c r="F6" s="55">
        <f t="shared" ref="F6:F58" si="1">E6*($E$63/$E$59)</f>
        <v>675.44157135753358</v>
      </c>
      <c r="G6" s="45"/>
      <c r="I6" s="51">
        <f>$E6*INDEX(WasteEFs!$H$9:$L$62,MATCH($C6,WasteEFs!$B$9:$B$62,0),MATCH(I$4,WasteEFs!$H$8:$L$8,0))</f>
        <v>13.755988329117713</v>
      </c>
      <c r="J6" s="51">
        <f>$E6*INDEX(WasteEFs!$H$9:$L$62,MATCH($C6,WasteEFs!$B$9:$B$62,0),MATCH(J$4,WasteEFs!$H$8:$L$8,0))</f>
        <v>0</v>
      </c>
      <c r="K6" s="51">
        <f>$E6*INDEX(WasteEFs!$H$9:$L$62,MATCH($C6,WasteEFs!$B$9:$B$62,0),MATCH(K$4,WasteEFs!$H$8:$L$8,0))</f>
        <v>0</v>
      </c>
      <c r="L6" s="55">
        <f t="shared" ref="L6:L58" si="2">SUM(I6:K6)</f>
        <v>13.755988329117713</v>
      </c>
      <c r="N6" s="51">
        <f>$F6*INDEX(WasteEFs!$H$9:$L$62,MATCH($C6,WasteEFs!$B$9:$B$62,0),MATCH(I$4,WasteEFs!$H$8:$L$8,0))</f>
        <v>13.680744235820699</v>
      </c>
      <c r="O6" s="51">
        <f>$F6*INDEX(WasteEFs!$H$9:$L$62,MATCH($C6,WasteEFs!$B$9:$B$62,0),MATCH(J$4,WasteEFs!$H$8:$L$8,0))</f>
        <v>0</v>
      </c>
      <c r="P6" s="51">
        <f>$F6*INDEX(WasteEFs!$H$9:$L$62,MATCH($C6,WasteEFs!$B$9:$B$62,0),MATCH(K$4,WasteEFs!$H$8:$L$8,0))</f>
        <v>0</v>
      </c>
      <c r="Q6" s="55">
        <f t="shared" ref="Q6:Q58" si="3">SUM(N6:P6)</f>
        <v>13.680744235820699</v>
      </c>
      <c r="R6" s="52">
        <f t="shared" ref="R6:R59" si="4">SUM(E6:F6)/SUM($E$59:$F$59)</f>
        <v>1.4917951268025858E-3</v>
      </c>
    </row>
    <row r="7" spans="1:23" x14ac:dyDescent="0.25">
      <c r="A7" s="38"/>
      <c r="B7" s="85"/>
      <c r="C7" s="48" t="s">
        <v>31</v>
      </c>
      <c r="D7" s="88">
        <v>1.8499999999999999E-2</v>
      </c>
      <c r="E7" s="55">
        <f t="shared" si="0"/>
        <v>8376.2634999999991</v>
      </c>
      <c r="F7" s="55">
        <f t="shared" si="1"/>
        <v>8330.4460467429126</v>
      </c>
      <c r="G7" s="45"/>
      <c r="I7" s="51">
        <f>$E7*INDEX(WasteEFs!$H$9:$L$62,MATCH($C7,WasteEFs!$B$9:$B$62,0),MATCH(I$4,WasteEFs!$H$8:$L$8,0))</f>
        <v>169.65718939245178</v>
      </c>
      <c r="J7" s="51">
        <f>$E7*INDEX(WasteEFs!$H$9:$L$62,MATCH($C7,WasteEFs!$B$9:$B$62,0),MATCH(J$4,WasteEFs!$H$8:$L$8,0))</f>
        <v>0</v>
      </c>
      <c r="K7" s="51">
        <f>$E7*INDEX(WasteEFs!$H$9:$L$62,MATCH($C7,WasteEFs!$B$9:$B$62,0),MATCH(K$4,WasteEFs!$H$8:$L$8,0))</f>
        <v>0</v>
      </c>
      <c r="L7" s="55">
        <f t="shared" si="2"/>
        <v>169.65718939245178</v>
      </c>
      <c r="N7" s="51">
        <f>$F7*INDEX(WasteEFs!$H$9:$L$62,MATCH($C7,WasteEFs!$B$9:$B$62,0),MATCH(I$4,WasteEFs!$H$8:$L$8,0))</f>
        <v>168.72917890845525</v>
      </c>
      <c r="O7" s="51">
        <f>$F7*INDEX(WasteEFs!$H$9:$L$62,MATCH($C7,WasteEFs!$B$9:$B$62,0),MATCH(J$4,WasteEFs!$H$8:$L$8,0))</f>
        <v>0</v>
      </c>
      <c r="P7" s="51">
        <f>$F7*INDEX(WasteEFs!$H$9:$L$62,MATCH($C7,WasteEFs!$B$9:$B$62,0),MATCH(K$4,WasteEFs!$H$8:$L$8,0))</f>
        <v>0</v>
      </c>
      <c r="Q7" s="55">
        <f t="shared" si="3"/>
        <v>168.72917890845525</v>
      </c>
      <c r="R7" s="52">
        <f t="shared" si="4"/>
        <v>1.8398806563898553E-2</v>
      </c>
    </row>
    <row r="8" spans="1:23" x14ac:dyDescent="0.25">
      <c r="A8" s="38"/>
      <c r="B8" s="85"/>
      <c r="C8" s="48" t="s">
        <v>32</v>
      </c>
      <c r="D8" s="88">
        <v>0</v>
      </c>
      <c r="E8" s="55">
        <f t="shared" si="0"/>
        <v>0</v>
      </c>
      <c r="F8" s="55">
        <f t="shared" si="1"/>
        <v>0</v>
      </c>
      <c r="G8" s="45"/>
      <c r="I8" s="51">
        <f>$E8*INDEX(WasteEFs!$H$9:$L$62,MATCH($C8,WasteEFs!$B$9:$B$62,0),MATCH(I$4,WasteEFs!$H$8:$L$8,0))</f>
        <v>0</v>
      </c>
      <c r="J8" s="51">
        <f>$E8*INDEX(WasteEFs!$H$9:$L$62,MATCH($C8,WasteEFs!$B$9:$B$62,0),MATCH(J$4,WasteEFs!$H$8:$L$8,0))</f>
        <v>0</v>
      </c>
      <c r="K8" s="51">
        <f>$E8*INDEX(WasteEFs!$H$9:$L$62,MATCH($C8,WasteEFs!$B$9:$B$62,0),MATCH(K$4,WasteEFs!$H$8:$L$8,0))</f>
        <v>0</v>
      </c>
      <c r="L8" s="55">
        <f t="shared" si="2"/>
        <v>0</v>
      </c>
      <c r="N8" s="51">
        <f>$F8*INDEX(WasteEFs!$H$9:$L$62,MATCH($C8,WasteEFs!$B$9:$B$62,0),MATCH(I$4,WasteEFs!$H$8:$L$8,0))</f>
        <v>0</v>
      </c>
      <c r="O8" s="51">
        <f>$F8*INDEX(WasteEFs!$H$9:$L$62,MATCH($C8,WasteEFs!$B$9:$B$62,0),MATCH(J$4,WasteEFs!$H$8:$L$8,0))</f>
        <v>0</v>
      </c>
      <c r="P8" s="51">
        <f>$F8*INDEX(WasteEFs!$H$9:$L$62,MATCH($C8,WasteEFs!$B$9:$B$62,0),MATCH(K$4,WasteEFs!$H$8:$L$8,0))</f>
        <v>0</v>
      </c>
      <c r="Q8" s="55">
        <f t="shared" si="3"/>
        <v>0</v>
      </c>
      <c r="R8" s="52">
        <f t="shared" si="4"/>
        <v>0</v>
      </c>
    </row>
    <row r="9" spans="1:23" x14ac:dyDescent="0.25">
      <c r="A9" s="38"/>
      <c r="B9" s="85"/>
      <c r="C9" s="48" t="s">
        <v>4</v>
      </c>
      <c r="D9" s="88">
        <v>3.6400000000000002E-2</v>
      </c>
      <c r="E9" s="55">
        <f t="shared" si="0"/>
        <v>16480.864400000002</v>
      </c>
      <c r="F9" s="55">
        <f t="shared" si="1"/>
        <v>16390.715464942816</v>
      </c>
      <c r="G9" s="45"/>
      <c r="I9" s="51">
        <f>$E9*INDEX(WasteEFs!$H$9:$L$62,MATCH($C9,WasteEFs!$B$9:$B$62,0),MATCH(I$4,WasteEFs!$H$8:$L$8,0))</f>
        <v>333.81198345325652</v>
      </c>
      <c r="J9" s="51">
        <f>$E9*INDEX(WasteEFs!$H$9:$L$62,MATCH($C9,WasteEFs!$B$9:$B$62,0),MATCH(J$4,WasteEFs!$H$8:$L$8,0))</f>
        <v>0</v>
      </c>
      <c r="K9" s="51">
        <f>$E9*INDEX(WasteEFs!$H$9:$L$62,MATCH($C9,WasteEFs!$B$9:$B$62,0),MATCH(K$4,WasteEFs!$H$8:$L$8,0))</f>
        <v>0</v>
      </c>
      <c r="L9" s="55">
        <f t="shared" si="2"/>
        <v>333.81198345325652</v>
      </c>
      <c r="N9" s="51">
        <f>$F9*INDEX(WasteEFs!$H$9:$L$62,MATCH($C9,WasteEFs!$B$9:$B$62,0),MATCH(I$4,WasteEFs!$H$8:$L$8,0))</f>
        <v>331.98606012258233</v>
      </c>
      <c r="O9" s="51">
        <f>$F9*INDEX(WasteEFs!$H$9:$L$62,MATCH($C9,WasteEFs!$B$9:$B$62,0),MATCH(J$4,WasteEFs!$H$8:$L$8,0))</f>
        <v>0</v>
      </c>
      <c r="P9" s="51">
        <f>$F9*INDEX(WasteEFs!$H$9:$L$62,MATCH($C9,WasteEFs!$B$9:$B$62,0),MATCH(K$4,WasteEFs!$H$8:$L$8,0))</f>
        <v>0</v>
      </c>
      <c r="Q9" s="55">
        <f t="shared" si="3"/>
        <v>331.98606012258233</v>
      </c>
      <c r="R9" s="52">
        <f t="shared" si="4"/>
        <v>3.6200895077076085E-2</v>
      </c>
    </row>
    <row r="10" spans="1:23" x14ac:dyDescent="0.25">
      <c r="A10" s="38"/>
      <c r="B10" s="85"/>
      <c r="C10" s="48" t="s">
        <v>33</v>
      </c>
      <c r="D10" s="88">
        <v>5.7999999999999996E-3</v>
      </c>
      <c r="E10" s="55">
        <f t="shared" si="0"/>
        <v>2626.0717999999997</v>
      </c>
      <c r="F10" s="55">
        <f t="shared" si="1"/>
        <v>2611.7074092491293</v>
      </c>
      <c r="G10" s="45"/>
      <c r="I10" s="51">
        <f>$E10*INDEX(WasteEFs!$H$9:$L$62,MATCH($C10,WasteEFs!$B$9:$B$62,0),MATCH(I$4,WasteEFs!$H$8:$L$8,0))</f>
        <v>53.189821539255149</v>
      </c>
      <c r="J10" s="51">
        <f>$E10*INDEX(WasteEFs!$H$9:$L$62,MATCH($C10,WasteEFs!$B$9:$B$62,0),MATCH(J$4,WasteEFs!$H$8:$L$8,0))</f>
        <v>0</v>
      </c>
      <c r="K10" s="51">
        <f>$E10*INDEX(WasteEFs!$H$9:$L$62,MATCH($C10,WasteEFs!$B$9:$B$62,0),MATCH(K$4,WasteEFs!$H$8:$L$8,0))</f>
        <v>0</v>
      </c>
      <c r="L10" s="55">
        <f t="shared" si="2"/>
        <v>53.189821539255149</v>
      </c>
      <c r="N10" s="51">
        <f>$F10*INDEX(WasteEFs!$H$9:$L$62,MATCH($C10,WasteEFs!$B$9:$B$62,0),MATCH(I$4,WasteEFs!$H$8:$L$8,0))</f>
        <v>52.898877711840029</v>
      </c>
      <c r="O10" s="51">
        <f>$F10*INDEX(WasteEFs!$H$9:$L$62,MATCH($C10,WasteEFs!$B$9:$B$62,0),MATCH(J$4,WasteEFs!$H$8:$L$8,0))</f>
        <v>0</v>
      </c>
      <c r="P10" s="51">
        <f>$F10*INDEX(WasteEFs!$H$9:$L$62,MATCH($C10,WasteEFs!$B$9:$B$62,0),MATCH(K$4,WasteEFs!$H$8:$L$8,0))</f>
        <v>0</v>
      </c>
      <c r="Q10" s="55">
        <f t="shared" si="3"/>
        <v>52.898877711840029</v>
      </c>
      <c r="R10" s="52">
        <f t="shared" si="4"/>
        <v>5.7682744903033304E-3</v>
      </c>
      <c r="U10" s="53"/>
      <c r="V10" s="52"/>
      <c r="W10" s="52"/>
    </row>
    <row r="11" spans="1:23" x14ac:dyDescent="0.25">
      <c r="A11" s="38"/>
      <c r="B11" s="85"/>
      <c r="C11" s="48" t="s">
        <v>34</v>
      </c>
      <c r="D11" s="88">
        <v>0</v>
      </c>
      <c r="E11" s="55">
        <f t="shared" si="0"/>
        <v>0</v>
      </c>
      <c r="F11" s="55">
        <f t="shared" si="1"/>
        <v>0</v>
      </c>
      <c r="G11" s="45"/>
      <c r="I11" s="51">
        <f>$E11*INDEX(WasteEFs!$H$9:$L$62,MATCH($C11,WasteEFs!$B$9:$B$62,0),MATCH(I$4,WasteEFs!$H$8:$L$8,0))</f>
        <v>0</v>
      </c>
      <c r="J11" s="51">
        <f>$E11*INDEX(WasteEFs!$H$9:$L$62,MATCH($C11,WasteEFs!$B$9:$B$62,0),MATCH(J$4,WasteEFs!$H$8:$L$8,0))</f>
        <v>0</v>
      </c>
      <c r="K11" s="51">
        <f>$E11*INDEX(WasteEFs!$H$9:$L$62,MATCH($C11,WasteEFs!$B$9:$B$62,0),MATCH(K$4,WasteEFs!$H$8:$L$8,0))</f>
        <v>0</v>
      </c>
      <c r="L11" s="55">
        <f t="shared" si="2"/>
        <v>0</v>
      </c>
      <c r="N11" s="51">
        <f>$F11*INDEX(WasteEFs!$H$9:$L$62,MATCH($C11,WasteEFs!$B$9:$B$62,0),MATCH(I$4,WasteEFs!$H$8:$L$8,0))</f>
        <v>0</v>
      </c>
      <c r="O11" s="51">
        <f>$F11*INDEX(WasteEFs!$H$9:$L$62,MATCH($C11,WasteEFs!$B$9:$B$62,0),MATCH(J$4,WasteEFs!$H$8:$L$8,0))</f>
        <v>0</v>
      </c>
      <c r="P11" s="51">
        <f>$F11*INDEX(WasteEFs!$H$9:$L$62,MATCH($C11,WasteEFs!$B$9:$B$62,0),MATCH(K$4,WasteEFs!$H$8:$L$8,0))</f>
        <v>0</v>
      </c>
      <c r="Q11" s="55">
        <f t="shared" si="3"/>
        <v>0</v>
      </c>
      <c r="R11" s="52">
        <f t="shared" si="4"/>
        <v>0</v>
      </c>
      <c r="U11" s="53"/>
      <c r="V11" s="52"/>
      <c r="W11" s="52"/>
    </row>
    <row r="12" spans="1:23" x14ac:dyDescent="0.25">
      <c r="A12" s="38"/>
      <c r="B12" s="85"/>
      <c r="C12" s="48" t="s">
        <v>35</v>
      </c>
      <c r="D12" s="88">
        <v>8.0000000000000002E-3</v>
      </c>
      <c r="E12" s="55">
        <f t="shared" si="0"/>
        <v>3622.1680000000001</v>
      </c>
      <c r="F12" s="55">
        <f t="shared" si="1"/>
        <v>3602.3550472401794</v>
      </c>
      <c r="G12" s="45"/>
      <c r="I12" s="51">
        <f>$E12*INDEX(WasteEFs!$H$9:$L$62,MATCH($C12,WasteEFs!$B$9:$B$62,0),MATCH(I$4,WasteEFs!$H$8:$L$8,0))</f>
        <v>73.365271088627807</v>
      </c>
      <c r="J12" s="51">
        <f>$E12*INDEX(WasteEFs!$H$9:$L$62,MATCH($C12,WasteEFs!$B$9:$B$62,0),MATCH(J$4,WasteEFs!$H$8:$L$8,0))</f>
        <v>0</v>
      </c>
      <c r="K12" s="51">
        <f>$E12*INDEX(WasteEFs!$H$9:$L$62,MATCH($C12,WasteEFs!$B$9:$B$62,0),MATCH(K$4,WasteEFs!$H$8:$L$8,0))</f>
        <v>0</v>
      </c>
      <c r="L12" s="55">
        <f t="shared" si="2"/>
        <v>73.365271088627807</v>
      </c>
      <c r="N12" s="51">
        <f>$F12*INDEX(WasteEFs!$H$9:$L$62,MATCH($C12,WasteEFs!$B$9:$B$62,0),MATCH(I$4,WasteEFs!$H$8:$L$8,0))</f>
        <v>72.963969257710403</v>
      </c>
      <c r="O12" s="51">
        <f>$F12*INDEX(WasteEFs!$H$9:$L$62,MATCH($C12,WasteEFs!$B$9:$B$62,0),MATCH(J$4,WasteEFs!$H$8:$L$8,0))</f>
        <v>0</v>
      </c>
      <c r="P12" s="51">
        <f>$F12*INDEX(WasteEFs!$H$9:$L$62,MATCH($C12,WasteEFs!$B$9:$B$62,0),MATCH(K$4,WasteEFs!$H$8:$L$8,0))</f>
        <v>0</v>
      </c>
      <c r="Q12" s="55">
        <f t="shared" si="3"/>
        <v>72.963969257710403</v>
      </c>
      <c r="R12" s="54">
        <f t="shared" si="4"/>
        <v>7.9562406762804586E-3</v>
      </c>
      <c r="U12" s="53"/>
      <c r="V12" s="52"/>
      <c r="W12" s="52"/>
    </row>
    <row r="13" spans="1:23" x14ac:dyDescent="0.25">
      <c r="A13" s="38"/>
      <c r="B13" s="86"/>
      <c r="C13" s="48" t="s">
        <v>76</v>
      </c>
      <c r="D13" s="88">
        <v>0</v>
      </c>
      <c r="E13" s="55">
        <f t="shared" si="0"/>
        <v>0</v>
      </c>
      <c r="F13" s="55">
        <f t="shared" si="1"/>
        <v>0</v>
      </c>
      <c r="G13" s="45"/>
      <c r="I13" s="51">
        <f>$E13*INDEX(WasteEFs!$H$9:$L$62,MATCH($C13,WasteEFs!$B$9:$B$62,0),MATCH(I$4,WasteEFs!$H$8:$L$8,0))</f>
        <v>0</v>
      </c>
      <c r="J13" s="51">
        <f>$E13*INDEX(WasteEFs!$H$9:$L$62,MATCH($C13,WasteEFs!$B$9:$B$62,0),MATCH(J$4,WasteEFs!$H$8:$L$8,0))</f>
        <v>0</v>
      </c>
      <c r="K13" s="51">
        <f>$E13*INDEX(WasteEFs!$H$9:$L$62,MATCH($C13,WasteEFs!$B$9:$B$62,0),MATCH(K$4,WasteEFs!$H$8:$L$8,0))</f>
        <v>0</v>
      </c>
      <c r="L13" s="55">
        <f t="shared" si="2"/>
        <v>0</v>
      </c>
      <c r="N13" s="51">
        <f>$F13*INDEX(WasteEFs!$H$9:$L$62,MATCH($C13,WasteEFs!$B$9:$B$62,0),MATCH(I$4,WasteEFs!$H$8:$L$8,0))</f>
        <v>0</v>
      </c>
      <c r="O13" s="51">
        <f>$F13*INDEX(WasteEFs!$H$9:$L$62,MATCH($C13,WasteEFs!$B$9:$B$62,0),MATCH(J$4,WasteEFs!$H$8:$L$8,0))</f>
        <v>0</v>
      </c>
      <c r="P13" s="51">
        <f>$F13*INDEX(WasteEFs!$H$9:$L$62,MATCH($C13,WasteEFs!$B$9:$B$62,0),MATCH(K$4,WasteEFs!$H$8:$L$8,0))</f>
        <v>0</v>
      </c>
      <c r="Q13" s="55">
        <f t="shared" si="3"/>
        <v>0</v>
      </c>
      <c r="R13" s="54">
        <f t="shared" si="4"/>
        <v>0</v>
      </c>
      <c r="U13" s="53"/>
      <c r="V13" s="52"/>
      <c r="W13" s="52"/>
    </row>
    <row r="14" spans="1:23" x14ac:dyDescent="0.25">
      <c r="A14" s="38"/>
      <c r="B14" s="87"/>
      <c r="C14" s="48" t="s">
        <v>77</v>
      </c>
      <c r="D14" s="88">
        <v>0</v>
      </c>
      <c r="E14" s="55">
        <f t="shared" si="0"/>
        <v>0</v>
      </c>
      <c r="F14" s="55">
        <f t="shared" si="1"/>
        <v>0</v>
      </c>
      <c r="G14" s="45"/>
      <c r="I14" s="51">
        <f>$E14*INDEX(WasteEFs!$H$9:$L$62,MATCH($C14,WasteEFs!$B$9:$B$62,0),MATCH(I$4,WasteEFs!$H$8:$L$8,0))</f>
        <v>0</v>
      </c>
      <c r="J14" s="51">
        <f>$E14*INDEX(WasteEFs!$H$9:$L$62,MATCH($C14,WasteEFs!$B$9:$B$62,0),MATCH(J$4,WasteEFs!$H$8:$L$8,0))</f>
        <v>0</v>
      </c>
      <c r="K14" s="51">
        <f>$E14*INDEX(WasteEFs!$H$9:$L$62,MATCH($C14,WasteEFs!$B$9:$B$62,0),MATCH(K$4,WasteEFs!$H$8:$L$8,0))</f>
        <v>0</v>
      </c>
      <c r="L14" s="55">
        <f t="shared" si="2"/>
        <v>0</v>
      </c>
      <c r="N14" s="51">
        <f>$F14*INDEX(WasteEFs!$H$9:$L$62,MATCH($C14,WasteEFs!$B$9:$B$62,0),MATCH(I$4,WasteEFs!$H$8:$L$8,0))</f>
        <v>0</v>
      </c>
      <c r="O14" s="51">
        <f>$F14*INDEX(WasteEFs!$H$9:$L$62,MATCH($C14,WasteEFs!$B$9:$B$62,0),MATCH(J$4,WasteEFs!$H$8:$L$8,0))</f>
        <v>0</v>
      </c>
      <c r="P14" s="51">
        <f>$F14*INDEX(WasteEFs!$H$9:$L$62,MATCH($C14,WasteEFs!$B$9:$B$62,0),MATCH(K$4,WasteEFs!$H$8:$L$8,0))</f>
        <v>0</v>
      </c>
      <c r="Q14" s="55">
        <f t="shared" si="3"/>
        <v>0</v>
      </c>
      <c r="R14" s="54">
        <f t="shared" si="4"/>
        <v>0</v>
      </c>
      <c r="V14" s="52"/>
      <c r="W14" s="52"/>
    </row>
    <row r="15" spans="1:23" x14ac:dyDescent="0.25">
      <c r="A15" s="38"/>
      <c r="B15" s="87"/>
      <c r="C15" s="48" t="s">
        <v>78</v>
      </c>
      <c r="D15" s="88">
        <v>5.3E-3</v>
      </c>
      <c r="E15" s="55">
        <f t="shared" si="0"/>
        <v>2399.6862999999998</v>
      </c>
      <c r="F15" s="55">
        <f t="shared" si="1"/>
        <v>2386.5602187966183</v>
      </c>
      <c r="G15" s="45"/>
      <c r="I15" s="51">
        <f>$E15*INDEX(WasteEFs!$H$9:$L$62,MATCH($C15,WasteEFs!$B$9:$B$62,0),MATCH(I$4,WasteEFs!$H$8:$L$8,0))</f>
        <v>48.604492096215914</v>
      </c>
      <c r="J15" s="51">
        <f>$E15*INDEX(WasteEFs!$H$9:$L$62,MATCH($C15,WasteEFs!$B$9:$B$62,0),MATCH(J$4,WasteEFs!$H$8:$L$8,0))</f>
        <v>0</v>
      </c>
      <c r="K15" s="51">
        <f>$E15*INDEX(WasteEFs!$H$9:$L$62,MATCH($C15,WasteEFs!$B$9:$B$62,0),MATCH(K$4,WasteEFs!$H$8:$L$8,0))</f>
        <v>0</v>
      </c>
      <c r="L15" s="55">
        <f t="shared" si="2"/>
        <v>48.604492096215914</v>
      </c>
      <c r="N15" s="51">
        <f>$F15*INDEX(WasteEFs!$H$9:$L$62,MATCH($C15,WasteEFs!$B$9:$B$62,0),MATCH(I$4,WasteEFs!$H$8:$L$8,0))</f>
        <v>48.338629633233133</v>
      </c>
      <c r="O15" s="51">
        <f>$F15*INDEX(WasteEFs!$H$9:$L$62,MATCH($C15,WasteEFs!$B$9:$B$62,0),MATCH(J$4,WasteEFs!$H$8:$L$8,0))</f>
        <v>0</v>
      </c>
      <c r="P15" s="51">
        <f>$F15*INDEX(WasteEFs!$H$9:$L$62,MATCH($C15,WasteEFs!$B$9:$B$62,0),MATCH(K$4,WasteEFs!$H$8:$L$8,0))</f>
        <v>0</v>
      </c>
      <c r="Q15" s="55">
        <f t="shared" si="3"/>
        <v>48.338629633233133</v>
      </c>
      <c r="R15" s="54">
        <f t="shared" si="4"/>
        <v>5.2710094480358021E-3</v>
      </c>
      <c r="U15" s="53"/>
      <c r="V15" s="52"/>
      <c r="W15" s="52"/>
    </row>
    <row r="16" spans="1:23" x14ac:dyDescent="0.25">
      <c r="A16" s="38"/>
      <c r="B16" s="87"/>
      <c r="C16" s="48" t="s">
        <v>79</v>
      </c>
      <c r="D16" s="88">
        <v>0</v>
      </c>
      <c r="E16" s="55">
        <f t="shared" si="0"/>
        <v>0</v>
      </c>
      <c r="F16" s="55">
        <f t="shared" si="1"/>
        <v>0</v>
      </c>
      <c r="G16" s="45"/>
      <c r="I16" s="51">
        <f>$E16*INDEX(WasteEFs!$H$9:$L$62,MATCH($C16,WasteEFs!$B$9:$B$62,0),MATCH(I$4,WasteEFs!$H$8:$L$8,0))</f>
        <v>0</v>
      </c>
      <c r="J16" s="51">
        <f>$E16*INDEX(WasteEFs!$H$9:$L$62,MATCH($C16,WasteEFs!$B$9:$B$62,0),MATCH(J$4,WasteEFs!$H$8:$L$8,0))</f>
        <v>0</v>
      </c>
      <c r="K16" s="51">
        <f>$E16*INDEX(WasteEFs!$H$9:$L$62,MATCH($C16,WasteEFs!$B$9:$B$62,0),MATCH(K$4,WasteEFs!$H$8:$L$8,0))</f>
        <v>0</v>
      </c>
      <c r="L16" s="55">
        <f t="shared" si="2"/>
        <v>0</v>
      </c>
      <c r="N16" s="51">
        <f>$F16*INDEX(WasteEFs!$H$9:$L$62,MATCH($C16,WasteEFs!$B$9:$B$62,0),MATCH(I$4,WasteEFs!$H$8:$L$8,0))</f>
        <v>0</v>
      </c>
      <c r="O16" s="51">
        <f>$F16*INDEX(WasteEFs!$H$9:$L$62,MATCH($C16,WasteEFs!$B$9:$B$62,0),MATCH(J$4,WasteEFs!$H$8:$L$8,0))</f>
        <v>0</v>
      </c>
      <c r="P16" s="51">
        <f>$F16*INDEX(WasteEFs!$H$9:$L$62,MATCH($C16,WasteEFs!$B$9:$B$62,0),MATCH(K$4,WasteEFs!$H$8:$L$8,0))</f>
        <v>0</v>
      </c>
      <c r="Q16" s="55">
        <f t="shared" si="3"/>
        <v>0</v>
      </c>
      <c r="R16" s="54">
        <f t="shared" si="4"/>
        <v>0</v>
      </c>
      <c r="U16" s="53"/>
      <c r="V16" s="52"/>
      <c r="W16" s="52"/>
    </row>
    <row r="17" spans="1:23" x14ac:dyDescent="0.25">
      <c r="A17" s="38"/>
      <c r="B17" s="87"/>
      <c r="C17" s="48" t="s">
        <v>75</v>
      </c>
      <c r="D17" s="88">
        <v>0</v>
      </c>
      <c r="E17" s="55">
        <f t="shared" si="0"/>
        <v>0</v>
      </c>
      <c r="F17" s="55">
        <f t="shared" si="1"/>
        <v>0</v>
      </c>
      <c r="G17" s="45"/>
      <c r="I17" s="51">
        <f>$E17*INDEX(WasteEFs!$H$9:$L$62,MATCH($C17,WasteEFs!$B$9:$B$62,0),MATCH(I$4,WasteEFs!$H$8:$L$8,0))</f>
        <v>0</v>
      </c>
      <c r="J17" s="51">
        <f>$E17*INDEX(WasteEFs!$H$9:$L$62,MATCH($C17,WasteEFs!$B$9:$B$62,0),MATCH(J$4,WasteEFs!$H$8:$L$8,0))</f>
        <v>0</v>
      </c>
      <c r="K17" s="51">
        <f>$E17*INDEX(WasteEFs!$H$9:$L$62,MATCH($C17,WasteEFs!$B$9:$B$62,0),MATCH(K$4,WasteEFs!$H$8:$L$8,0))</f>
        <v>0</v>
      </c>
      <c r="L17" s="55">
        <f t="shared" si="2"/>
        <v>0</v>
      </c>
      <c r="N17" s="51">
        <f>$F17*INDEX(WasteEFs!$H$9:$L$62,MATCH($C17,WasteEFs!$B$9:$B$62,0),MATCH(I$4,WasteEFs!$H$8:$L$8,0))</f>
        <v>0</v>
      </c>
      <c r="O17" s="51">
        <f>$F17*INDEX(WasteEFs!$H$9:$L$62,MATCH($C17,WasteEFs!$B$9:$B$62,0),MATCH(J$4,WasteEFs!$H$8:$L$8,0))</f>
        <v>0</v>
      </c>
      <c r="P17" s="51">
        <f>$F17*INDEX(WasteEFs!$H$9:$L$62,MATCH($C17,WasteEFs!$B$9:$B$62,0),MATCH(K$4,WasteEFs!$H$8:$L$8,0))</f>
        <v>0</v>
      </c>
      <c r="Q17" s="55">
        <f t="shared" si="3"/>
        <v>0</v>
      </c>
      <c r="R17" s="54">
        <f t="shared" si="4"/>
        <v>0</v>
      </c>
      <c r="W17" s="52"/>
    </row>
    <row r="18" spans="1:23" x14ac:dyDescent="0.25">
      <c r="A18" s="38"/>
      <c r="B18" s="85"/>
      <c r="C18" s="48" t="s">
        <v>37</v>
      </c>
      <c r="D18" s="88">
        <v>3.6999999999999998E-2</v>
      </c>
      <c r="E18" s="55">
        <f t="shared" si="0"/>
        <v>16752.526999999998</v>
      </c>
      <c r="F18" s="55">
        <f t="shared" si="1"/>
        <v>16660.892093485825</v>
      </c>
      <c r="G18" s="45"/>
      <c r="I18" s="51">
        <f>$E18*INDEX(WasteEFs!$H$9:$L$62,MATCH($C18,WasteEFs!$B$9:$B$62,0),MATCH(I$4,WasteEFs!$H$8:$L$8,0))</f>
        <v>339.31437878490357</v>
      </c>
      <c r="J18" s="51">
        <f>$E18*INDEX(WasteEFs!$H$9:$L$62,MATCH($C18,WasteEFs!$B$9:$B$62,0),MATCH(J$4,WasteEFs!$H$8:$L$8,0))</f>
        <v>9887.942122098535</v>
      </c>
      <c r="K18" s="51">
        <f>$E18*INDEX(WasteEFs!$H$9:$L$62,MATCH($C18,WasteEFs!$B$9:$B$62,0),MATCH(K$4,WasteEFs!$H$8:$L$8,0))</f>
        <v>-12023.731613786775</v>
      </c>
      <c r="L18" s="55">
        <f t="shared" si="2"/>
        <v>-1796.4751129033357</v>
      </c>
      <c r="N18" s="51">
        <f>$F18*INDEX(WasteEFs!$H$9:$L$62,MATCH($C18,WasteEFs!$B$9:$B$62,0),MATCH(I$4,WasteEFs!$H$8:$L$8,0))</f>
        <v>337.45835781691051</v>
      </c>
      <c r="O18" s="51">
        <f>$F18*INDEX(WasteEFs!$H$9:$L$62,MATCH($C18,WasteEFs!$B$9:$B$62,0),MATCH(J$4,WasteEFs!$H$8:$L$8,0))</f>
        <v>9833.8559145684085</v>
      </c>
      <c r="P18" s="51">
        <f>$F18*INDEX(WasteEFs!$H$9:$L$62,MATCH($C18,WasteEFs!$B$9:$B$62,0),MATCH(K$4,WasteEFs!$H$8:$L$8,0))</f>
        <v>-11957.9628182862</v>
      </c>
      <c r="Q18" s="55">
        <f t="shared" si="3"/>
        <v>-1786.64854590088</v>
      </c>
      <c r="R18" s="54">
        <f t="shared" si="4"/>
        <v>3.6797613127797106E-2</v>
      </c>
    </row>
    <row r="19" spans="1:23" x14ac:dyDescent="0.25">
      <c r="A19" s="38"/>
      <c r="B19" s="85"/>
      <c r="C19" s="48" t="s">
        <v>38</v>
      </c>
      <c r="D19" s="88">
        <v>0</v>
      </c>
      <c r="E19" s="55">
        <f t="shared" si="0"/>
        <v>0</v>
      </c>
      <c r="F19" s="55">
        <f t="shared" si="1"/>
        <v>0</v>
      </c>
      <c r="G19" s="45"/>
      <c r="I19" s="51">
        <f>$E19*INDEX(WasteEFs!$H$9:$L$62,MATCH($C19,WasteEFs!$B$9:$B$62,0),MATCH(I$4,WasteEFs!$H$8:$L$8,0))</f>
        <v>0</v>
      </c>
      <c r="J19" s="51">
        <f>$E19*INDEX(WasteEFs!$H$9:$L$62,MATCH($C19,WasteEFs!$B$9:$B$62,0),MATCH(J$4,WasteEFs!$H$8:$L$8,0))</f>
        <v>0</v>
      </c>
      <c r="K19" s="51">
        <f>$E19*INDEX(WasteEFs!$H$9:$L$62,MATCH($C19,WasteEFs!$B$9:$B$62,0),MATCH(K$4,WasteEFs!$H$8:$L$8,0))</f>
        <v>0</v>
      </c>
      <c r="L19" s="55">
        <f t="shared" si="2"/>
        <v>0</v>
      </c>
      <c r="N19" s="51">
        <f>$F19*INDEX(WasteEFs!$H$9:$L$62,MATCH($C19,WasteEFs!$B$9:$B$62,0),MATCH(I$4,WasteEFs!$H$8:$L$8,0))</f>
        <v>0</v>
      </c>
      <c r="O19" s="51">
        <f>$F19*INDEX(WasteEFs!$H$9:$L$62,MATCH($C19,WasteEFs!$B$9:$B$62,0),MATCH(J$4,WasteEFs!$H$8:$L$8,0))</f>
        <v>0</v>
      </c>
      <c r="P19" s="51">
        <f>$F19*INDEX(WasteEFs!$H$9:$L$62,MATCH($C19,WasteEFs!$B$9:$B$62,0),MATCH(K$4,WasteEFs!$H$8:$L$8,0))</f>
        <v>0</v>
      </c>
      <c r="Q19" s="55">
        <f t="shared" si="3"/>
        <v>0</v>
      </c>
      <c r="R19" s="52">
        <f t="shared" si="4"/>
        <v>0</v>
      </c>
    </row>
    <row r="20" spans="1:23" x14ac:dyDescent="0.25">
      <c r="A20" s="38"/>
      <c r="B20" s="85"/>
      <c r="C20" s="48" t="s">
        <v>8</v>
      </c>
      <c r="D20" s="88">
        <v>1.2200000000000001E-2</v>
      </c>
      <c r="E20" s="55">
        <f t="shared" si="0"/>
        <v>5523.8062</v>
      </c>
      <c r="F20" s="55">
        <f t="shared" si="1"/>
        <v>5493.5914470412727</v>
      </c>
      <c r="G20" s="45"/>
      <c r="I20" s="51">
        <f>$E20*INDEX(WasteEFs!$H$9:$L$62,MATCH($C20,WasteEFs!$B$9:$B$62,0),MATCH(I$4,WasteEFs!$H$8:$L$8,0))</f>
        <v>111.88203841015739</v>
      </c>
      <c r="J20" s="51">
        <f>$E20*INDEX(WasteEFs!$H$9:$L$62,MATCH($C20,WasteEFs!$B$9:$B$62,0),MATCH(J$4,WasteEFs!$H$8:$L$8,0))</f>
        <v>1301.4776872045966</v>
      </c>
      <c r="K20" s="51">
        <f>$E20*INDEX(WasteEFs!$H$9:$L$62,MATCH($C20,WasteEFs!$B$9:$B$62,0),MATCH(K$4,WasteEFs!$H$8:$L$8,0))</f>
        <v>-6592.2851860093224</v>
      </c>
      <c r="L20" s="55">
        <f t="shared" si="2"/>
        <v>-5178.9254603945683</v>
      </c>
      <c r="N20" s="51">
        <f>$F20*INDEX(WasteEFs!$H$9:$L$62,MATCH($C20,WasteEFs!$B$9:$B$62,0),MATCH(I$4,WasteEFs!$H$8:$L$8,0))</f>
        <v>111.27005311800835</v>
      </c>
      <c r="O20" s="51">
        <f>$F20*INDEX(WasteEFs!$H$9:$L$62,MATCH($C20,WasteEFs!$B$9:$B$62,0),MATCH(J$4,WasteEFs!$H$8:$L$8,0))</f>
        <v>1294.358714276078</v>
      </c>
      <c r="P20" s="51">
        <f>$F20*INDEX(WasteEFs!$H$9:$L$62,MATCH($C20,WasteEFs!$B$9:$B$62,0),MATCH(K$4,WasteEFs!$H$8:$L$8,0))</f>
        <v>-6556.2259433210565</v>
      </c>
      <c r="Q20" s="55">
        <f t="shared" si="3"/>
        <v>-5150.5971759269705</v>
      </c>
      <c r="R20" s="54">
        <f t="shared" si="4"/>
        <v>1.2133267031327697E-2</v>
      </c>
    </row>
    <row r="21" spans="1:23" x14ac:dyDescent="0.25">
      <c r="A21" s="38"/>
      <c r="B21" s="85"/>
      <c r="C21" s="48" t="s">
        <v>39</v>
      </c>
      <c r="D21" s="88">
        <v>0</v>
      </c>
      <c r="E21" s="55">
        <f t="shared" si="0"/>
        <v>0</v>
      </c>
      <c r="F21" s="55">
        <f t="shared" si="1"/>
        <v>0</v>
      </c>
      <c r="G21" s="45"/>
      <c r="I21" s="51">
        <f>$E21*INDEX(WasteEFs!$H$9:$L$62,MATCH($C21,WasteEFs!$B$9:$B$62,0),MATCH(I$4,WasteEFs!$H$8:$L$8,0))</f>
        <v>0</v>
      </c>
      <c r="J21" s="51">
        <f>$E21*INDEX(WasteEFs!$H$9:$L$62,MATCH($C21,WasteEFs!$B$9:$B$62,0),MATCH(J$4,WasteEFs!$H$8:$L$8,0))</f>
        <v>0</v>
      </c>
      <c r="K21" s="51">
        <f>$E21*INDEX(WasteEFs!$H$9:$L$62,MATCH($C21,WasteEFs!$B$9:$B$62,0),MATCH(K$4,WasteEFs!$H$8:$L$8,0))</f>
        <v>0</v>
      </c>
      <c r="L21" s="55">
        <f t="shared" si="2"/>
        <v>0</v>
      </c>
      <c r="N21" s="51">
        <f>$F21*INDEX(WasteEFs!$H$9:$L$62,MATCH($C21,WasteEFs!$B$9:$B$62,0),MATCH(I$4,WasteEFs!$H$8:$L$8,0))</f>
        <v>0</v>
      </c>
      <c r="O21" s="51">
        <f>$F21*INDEX(WasteEFs!$H$9:$L$62,MATCH($C21,WasteEFs!$B$9:$B$62,0),MATCH(J$4,WasteEFs!$H$8:$L$8,0))</f>
        <v>0</v>
      </c>
      <c r="P21" s="51">
        <f>$F21*INDEX(WasteEFs!$H$9:$L$62,MATCH($C21,WasteEFs!$B$9:$B$62,0),MATCH(K$4,WasteEFs!$H$8:$L$8,0))</f>
        <v>0</v>
      </c>
      <c r="Q21" s="55">
        <f t="shared" si="3"/>
        <v>0</v>
      </c>
      <c r="R21" s="54">
        <f t="shared" si="4"/>
        <v>0</v>
      </c>
    </row>
    <row r="22" spans="1:23" x14ac:dyDescent="0.25">
      <c r="A22" s="38"/>
      <c r="B22" s="85"/>
      <c r="C22" s="48" t="s">
        <v>40</v>
      </c>
      <c r="D22" s="88">
        <v>2.0999999999999999E-3</v>
      </c>
      <c r="E22" s="55">
        <f t="shared" si="0"/>
        <v>950.81909999999993</v>
      </c>
      <c r="F22" s="55">
        <f t="shared" si="1"/>
        <v>945.61819990054698</v>
      </c>
      <c r="G22" s="45"/>
      <c r="I22" s="51">
        <f>$E22*INDEX(WasteEFs!$H$9:$L$62,MATCH($C22,WasteEFs!$B$9:$B$62,0),MATCH(I$4,WasteEFs!$H$8:$L$8,0))</f>
        <v>19.258383660764796</v>
      </c>
      <c r="J22" s="51">
        <f>$E22*INDEX(WasteEFs!$H$9:$L$62,MATCH($C22,WasteEFs!$B$9:$B$62,0),MATCH(J$4,WasteEFs!$H$8:$L$8,0))</f>
        <v>224.02484779751251</v>
      </c>
      <c r="K22" s="51">
        <f>$E22*INDEX(WasteEFs!$H$9:$L$62,MATCH($C22,WasteEFs!$B$9:$B$62,0),MATCH(K$4,WasteEFs!$H$8:$L$8,0))</f>
        <v>-1134.7376139852111</v>
      </c>
      <c r="L22" s="55">
        <f t="shared" si="2"/>
        <v>-891.45438252693373</v>
      </c>
      <c r="N22" s="51">
        <f>$F22*INDEX(WasteEFs!$H$9:$L$62,MATCH($C22,WasteEFs!$B$9:$B$62,0),MATCH(I$4,WasteEFs!$H$8:$L$8,0))</f>
        <v>19.15304193014898</v>
      </c>
      <c r="O22" s="51">
        <f>$F22*INDEX(WasteEFs!$H$9:$L$62,MATCH($C22,WasteEFs!$B$9:$B$62,0),MATCH(J$4,WasteEFs!$H$8:$L$8,0))</f>
        <v>222.79945081801344</v>
      </c>
      <c r="P22" s="51">
        <f>$F22*INDEX(WasteEFs!$H$9:$L$62,MATCH($C22,WasteEFs!$B$9:$B$62,0),MATCH(K$4,WasteEFs!$H$8:$L$8,0))</f>
        <v>-1128.5306951618213</v>
      </c>
      <c r="Q22" s="55">
        <f t="shared" si="3"/>
        <v>-886.57820241365891</v>
      </c>
      <c r="R22" s="54">
        <f t="shared" si="4"/>
        <v>2.0885131775236197E-3</v>
      </c>
    </row>
    <row r="23" spans="1:23" x14ac:dyDescent="0.25">
      <c r="A23" s="38"/>
      <c r="B23" s="85"/>
      <c r="C23" s="48" t="s">
        <v>42</v>
      </c>
      <c r="D23" s="88">
        <v>0</v>
      </c>
      <c r="E23" s="55">
        <f t="shared" si="0"/>
        <v>0</v>
      </c>
      <c r="F23" s="55">
        <f t="shared" si="1"/>
        <v>0</v>
      </c>
      <c r="G23" s="45"/>
      <c r="I23" s="51">
        <f>$E23*INDEX(WasteEFs!$H$9:$L$62,MATCH($C23,WasteEFs!$B$9:$B$62,0),MATCH(I$4,WasteEFs!$H$8:$L$8,0))</f>
        <v>0</v>
      </c>
      <c r="J23" s="51">
        <f>$E23*INDEX(WasteEFs!$H$9:$L$62,MATCH($C23,WasteEFs!$B$9:$B$62,0),MATCH(J$4,WasteEFs!$H$8:$L$8,0))</f>
        <v>0</v>
      </c>
      <c r="K23" s="51">
        <f>$E23*INDEX(WasteEFs!$H$9:$L$62,MATCH($C23,WasteEFs!$B$9:$B$62,0),MATCH(K$4,WasteEFs!$H$8:$L$8,0))</f>
        <v>0</v>
      </c>
      <c r="L23" s="55">
        <f t="shared" si="2"/>
        <v>0</v>
      </c>
      <c r="N23" s="51">
        <f>$F23*INDEX(WasteEFs!$H$9:$L$62,MATCH($C23,WasteEFs!$B$9:$B$62,0),MATCH(I$4,WasteEFs!$H$8:$L$8,0))</f>
        <v>0</v>
      </c>
      <c r="O23" s="51">
        <f>$F23*INDEX(WasteEFs!$H$9:$L$62,MATCH($C23,WasteEFs!$B$9:$B$62,0),MATCH(J$4,WasteEFs!$H$8:$L$8,0))</f>
        <v>0</v>
      </c>
      <c r="P23" s="51">
        <f>$F23*INDEX(WasteEFs!$H$9:$L$62,MATCH($C23,WasteEFs!$B$9:$B$62,0),MATCH(K$4,WasteEFs!$H$8:$L$8,0))</f>
        <v>0</v>
      </c>
      <c r="Q23" s="55">
        <f t="shared" si="3"/>
        <v>0</v>
      </c>
      <c r="R23" s="54">
        <f t="shared" si="4"/>
        <v>0</v>
      </c>
    </row>
    <row r="24" spans="1:23" x14ac:dyDescent="0.25">
      <c r="A24" s="38"/>
      <c r="B24" s="85"/>
      <c r="C24" s="48" t="s">
        <v>9</v>
      </c>
      <c r="D24" s="88">
        <v>0.13750000000000001</v>
      </c>
      <c r="E24" s="55">
        <f t="shared" si="0"/>
        <v>62256.012500000004</v>
      </c>
      <c r="F24" s="55">
        <f t="shared" si="1"/>
        <v>61915.477374440583</v>
      </c>
      <c r="G24" s="45"/>
      <c r="I24" s="51">
        <f>$E24*INDEX(WasteEFs!$H$9:$L$62,MATCH($C24,WasteEFs!$B$9:$B$62,0),MATCH(I$4,WasteEFs!$H$8:$L$8,0))</f>
        <v>1260.9655968357904</v>
      </c>
      <c r="J24" s="51">
        <f>$E24*INDEX(WasteEFs!$H$9:$L$62,MATCH($C24,WasteEFs!$B$9:$B$62,0),MATCH(J$4,WasteEFs!$H$8:$L$8,0))</f>
        <v>2331.5963057422878</v>
      </c>
      <c r="K24" s="51">
        <f>$E24*INDEX(WasteEFs!$H$9:$L$62,MATCH($C24,WasteEFs!$B$9:$B$62,0),MATCH(K$4,WasteEFs!$H$8:$L$8,0))</f>
        <v>-67820.310169660152</v>
      </c>
      <c r="L24" s="55">
        <f t="shared" si="2"/>
        <v>-64227.748267082075</v>
      </c>
      <c r="N24" s="51">
        <f>$F24*INDEX(WasteEFs!$H$9:$L$62,MATCH($C24,WasteEFs!$B$9:$B$62,0),MATCH(I$4,WasteEFs!$H$8:$L$8,0))</f>
        <v>1254.0682216168975</v>
      </c>
      <c r="O24" s="51">
        <f>$F24*INDEX(WasteEFs!$H$9:$L$62,MATCH($C24,WasteEFs!$B$9:$B$62,0),MATCH(J$4,WasteEFs!$H$8:$L$8,0))</f>
        <v>2318.8426710515046</v>
      </c>
      <c r="P24" s="51">
        <f>$F24*INDEX(WasteEFs!$H$9:$L$62,MATCH($C24,WasteEFs!$B$9:$B$62,0),MATCH(K$4,WasteEFs!$H$8:$L$8,0))</f>
        <v>-67449.338806225918</v>
      </c>
      <c r="Q24" s="55">
        <f t="shared" si="3"/>
        <v>-63876.42791355752</v>
      </c>
      <c r="R24" s="54">
        <f t="shared" si="4"/>
        <v>0.13674788662357037</v>
      </c>
    </row>
    <row r="25" spans="1:23" x14ac:dyDescent="0.25">
      <c r="A25" s="38"/>
      <c r="B25" s="85"/>
      <c r="C25" s="48" t="s">
        <v>43</v>
      </c>
      <c r="D25" s="88">
        <v>0</v>
      </c>
      <c r="E25" s="55">
        <f t="shared" si="0"/>
        <v>0</v>
      </c>
      <c r="F25" s="55">
        <f t="shared" si="1"/>
        <v>0</v>
      </c>
      <c r="G25" s="45"/>
      <c r="I25" s="51">
        <f>$E25*INDEX(WasteEFs!$H$9:$L$62,MATCH($C25,WasteEFs!$B$9:$B$62,0),MATCH(I$4,WasteEFs!$H$8:$L$8,0))</f>
        <v>0</v>
      </c>
      <c r="J25" s="51">
        <f>$E25*INDEX(WasteEFs!$H$9:$L$62,MATCH($C25,WasteEFs!$B$9:$B$62,0),MATCH(J$4,WasteEFs!$H$8:$L$8,0))</f>
        <v>0</v>
      </c>
      <c r="K25" s="51">
        <f>$E25*INDEX(WasteEFs!$H$9:$L$62,MATCH($C25,WasteEFs!$B$9:$B$62,0),MATCH(K$4,WasteEFs!$H$8:$L$8,0))</f>
        <v>0</v>
      </c>
      <c r="L25" s="55">
        <f t="shared" si="2"/>
        <v>0</v>
      </c>
      <c r="N25" s="51">
        <f>$F25*INDEX(WasteEFs!$H$9:$L$62,MATCH($C25,WasteEFs!$B$9:$B$62,0),MATCH(I$4,WasteEFs!$H$8:$L$8,0))</f>
        <v>0</v>
      </c>
      <c r="O25" s="51">
        <f>$F25*INDEX(WasteEFs!$H$9:$L$62,MATCH($C25,WasteEFs!$B$9:$B$62,0),MATCH(J$4,WasteEFs!$H$8:$L$8,0))</f>
        <v>0</v>
      </c>
      <c r="P25" s="51">
        <f>$F25*INDEX(WasteEFs!$H$9:$L$62,MATCH($C25,WasteEFs!$B$9:$B$62,0),MATCH(K$4,WasteEFs!$H$8:$L$8,0))</f>
        <v>0</v>
      </c>
      <c r="Q25" s="55">
        <f t="shared" si="3"/>
        <v>0</v>
      </c>
      <c r="R25" s="54">
        <f t="shared" si="4"/>
        <v>0</v>
      </c>
    </row>
    <row r="26" spans="1:23" x14ac:dyDescent="0.25">
      <c r="A26" s="38"/>
      <c r="B26" s="85"/>
      <c r="C26" s="48" t="s">
        <v>82</v>
      </c>
      <c r="D26" s="88">
        <v>0</v>
      </c>
      <c r="E26" s="55">
        <f t="shared" si="0"/>
        <v>0</v>
      </c>
      <c r="F26" s="55">
        <f t="shared" si="1"/>
        <v>0</v>
      </c>
      <c r="G26" s="45"/>
      <c r="I26" s="51">
        <f>$E26*INDEX(WasteEFs!$H$9:$L$62,MATCH($C26,WasteEFs!$B$9:$B$62,0),MATCH(I$4,WasteEFs!$H$8:$L$8,0))</f>
        <v>0</v>
      </c>
      <c r="J26" s="51">
        <f>$E26*INDEX(WasteEFs!$H$9:$L$62,MATCH($C26,WasteEFs!$B$9:$B$62,0),MATCH(J$4,WasteEFs!$H$8:$L$8,0))</f>
        <v>0</v>
      </c>
      <c r="K26" s="51">
        <f>$E26*INDEX(WasteEFs!$H$9:$L$62,MATCH($C26,WasteEFs!$B$9:$B$62,0),MATCH(K$4,WasteEFs!$H$8:$L$8,0))</f>
        <v>0</v>
      </c>
      <c r="L26" s="55">
        <f t="shared" si="2"/>
        <v>0</v>
      </c>
      <c r="N26" s="51">
        <f>$F26*INDEX(WasteEFs!$H$9:$L$62,MATCH($C26,WasteEFs!$B$9:$B$62,0),MATCH(I$4,WasteEFs!$H$8:$L$8,0))</f>
        <v>0</v>
      </c>
      <c r="O26" s="51">
        <f>$F26*INDEX(WasteEFs!$H$9:$L$62,MATCH($C26,WasteEFs!$B$9:$B$62,0),MATCH(J$4,WasteEFs!$H$8:$L$8,0))</f>
        <v>0</v>
      </c>
      <c r="P26" s="51">
        <f>$F26*INDEX(WasteEFs!$H$9:$L$62,MATCH($C26,WasteEFs!$B$9:$B$62,0),MATCH(K$4,WasteEFs!$H$8:$L$8,0))</f>
        <v>0</v>
      </c>
      <c r="Q26" s="55">
        <f t="shared" si="3"/>
        <v>0</v>
      </c>
      <c r="R26" s="54">
        <f t="shared" si="4"/>
        <v>0</v>
      </c>
    </row>
    <row r="27" spans="1:23" x14ac:dyDescent="0.25">
      <c r="A27" s="38"/>
      <c r="B27" s="85"/>
      <c r="C27" s="48" t="s">
        <v>83</v>
      </c>
      <c r="D27" s="88">
        <v>0</v>
      </c>
      <c r="E27" s="55">
        <f t="shared" si="0"/>
        <v>0</v>
      </c>
      <c r="F27" s="55">
        <f t="shared" si="1"/>
        <v>0</v>
      </c>
      <c r="G27" s="45"/>
      <c r="I27" s="51">
        <f>$E27*INDEX(WasteEFs!$H$9:$L$62,MATCH($C27,WasteEFs!$B$9:$B$62,0),MATCH(I$4,WasteEFs!$H$8:$L$8,0))</f>
        <v>0</v>
      </c>
      <c r="J27" s="51">
        <f>$E27*INDEX(WasteEFs!$H$9:$L$62,MATCH($C27,WasteEFs!$B$9:$B$62,0),MATCH(J$4,WasteEFs!$H$8:$L$8,0))</f>
        <v>0</v>
      </c>
      <c r="K27" s="51">
        <f>$E27*INDEX(WasteEFs!$H$9:$L$62,MATCH($C27,WasteEFs!$B$9:$B$62,0),MATCH(K$4,WasteEFs!$H$8:$L$8,0))</f>
        <v>0</v>
      </c>
      <c r="L27" s="55">
        <f t="shared" si="2"/>
        <v>0</v>
      </c>
      <c r="N27" s="51">
        <f>$F27*INDEX(WasteEFs!$H$9:$L$62,MATCH($C27,WasteEFs!$B$9:$B$62,0),MATCH(I$4,WasteEFs!$H$8:$L$8,0))</f>
        <v>0</v>
      </c>
      <c r="O27" s="51">
        <f>$F27*INDEX(WasteEFs!$H$9:$L$62,MATCH($C27,WasteEFs!$B$9:$B$62,0),MATCH(J$4,WasteEFs!$H$8:$L$8,0))</f>
        <v>0</v>
      </c>
      <c r="P27" s="51">
        <f>$F27*INDEX(WasteEFs!$H$9:$L$62,MATCH($C27,WasteEFs!$B$9:$B$62,0),MATCH(K$4,WasteEFs!$H$8:$L$8,0))</f>
        <v>0</v>
      </c>
      <c r="Q27" s="55">
        <f t="shared" si="3"/>
        <v>0</v>
      </c>
      <c r="R27" s="54">
        <f t="shared" si="4"/>
        <v>0</v>
      </c>
    </row>
    <row r="28" spans="1:23" x14ac:dyDescent="0.25">
      <c r="A28" s="38"/>
      <c r="B28" s="85"/>
      <c r="C28" s="48" t="s">
        <v>48</v>
      </c>
      <c r="D28" s="88">
        <v>0</v>
      </c>
      <c r="E28" s="55">
        <f t="shared" si="0"/>
        <v>0</v>
      </c>
      <c r="F28" s="55">
        <f t="shared" si="1"/>
        <v>0</v>
      </c>
      <c r="G28" s="45"/>
      <c r="I28" s="51">
        <f>$E28*INDEX(WasteEFs!$H$9:$L$62,MATCH($C28,WasteEFs!$B$9:$B$62,0),MATCH(I$4,WasteEFs!$H$8:$L$8,0))</f>
        <v>0</v>
      </c>
      <c r="J28" s="51">
        <f>$E28*INDEX(WasteEFs!$H$9:$L$62,MATCH($C28,WasteEFs!$B$9:$B$62,0),MATCH(J$4,WasteEFs!$H$8:$L$8,0))</f>
        <v>0</v>
      </c>
      <c r="K28" s="51">
        <f>$E28*INDEX(WasteEFs!$H$9:$L$62,MATCH($C28,WasteEFs!$B$9:$B$62,0),MATCH(K$4,WasteEFs!$H$8:$L$8,0))</f>
        <v>0</v>
      </c>
      <c r="L28" s="55">
        <f t="shared" si="2"/>
        <v>0</v>
      </c>
      <c r="N28" s="51">
        <f>$F28*INDEX(WasteEFs!$H$9:$L$62,MATCH($C28,WasteEFs!$B$9:$B$62,0),MATCH(I$4,WasteEFs!$H$8:$L$8,0))</f>
        <v>0</v>
      </c>
      <c r="O28" s="51">
        <f>$F28*INDEX(WasteEFs!$H$9:$L$62,MATCH($C28,WasteEFs!$B$9:$B$62,0),MATCH(J$4,WasteEFs!$H$8:$L$8,0))</f>
        <v>0</v>
      </c>
      <c r="P28" s="51">
        <f>$F28*INDEX(WasteEFs!$H$9:$L$62,MATCH($C28,WasteEFs!$B$9:$B$62,0),MATCH(K$4,WasteEFs!$H$8:$L$8,0))</f>
        <v>0</v>
      </c>
      <c r="Q28" s="55">
        <f t="shared" si="3"/>
        <v>0</v>
      </c>
      <c r="R28" s="52">
        <f t="shared" si="4"/>
        <v>0</v>
      </c>
    </row>
    <row r="29" spans="1:23" x14ac:dyDescent="0.25">
      <c r="A29" s="38"/>
      <c r="B29" s="85"/>
      <c r="C29" s="48" t="s">
        <v>49</v>
      </c>
      <c r="D29" s="88">
        <v>0</v>
      </c>
      <c r="E29" s="55">
        <f t="shared" si="0"/>
        <v>0</v>
      </c>
      <c r="F29" s="55">
        <f t="shared" si="1"/>
        <v>0</v>
      </c>
      <c r="G29" s="45"/>
      <c r="I29" s="51">
        <f>$E29*INDEX(WasteEFs!$H$9:$L$62,MATCH($C29,WasteEFs!$B$9:$B$62,0),MATCH(I$4,WasteEFs!$H$8:$L$8,0))</f>
        <v>0</v>
      </c>
      <c r="J29" s="51">
        <f>$E29*INDEX(WasteEFs!$H$9:$L$62,MATCH($C29,WasteEFs!$B$9:$B$62,0),MATCH(J$4,WasteEFs!$H$8:$L$8,0))</f>
        <v>0</v>
      </c>
      <c r="K29" s="51">
        <f>$E29*INDEX(WasteEFs!$H$9:$L$62,MATCH($C29,WasteEFs!$B$9:$B$62,0),MATCH(K$4,WasteEFs!$H$8:$L$8,0))</f>
        <v>0</v>
      </c>
      <c r="L29" s="55">
        <f t="shared" si="2"/>
        <v>0</v>
      </c>
      <c r="N29" s="51">
        <f>$F29*INDEX(WasteEFs!$H$9:$L$62,MATCH($C29,WasteEFs!$B$9:$B$62,0),MATCH(I$4,WasteEFs!$H$8:$L$8,0))</f>
        <v>0</v>
      </c>
      <c r="O29" s="51">
        <f>$F29*INDEX(WasteEFs!$H$9:$L$62,MATCH($C29,WasteEFs!$B$9:$B$62,0),MATCH(J$4,WasteEFs!$H$8:$L$8,0))</f>
        <v>0</v>
      </c>
      <c r="P29" s="51">
        <f>$F29*INDEX(WasteEFs!$H$9:$L$62,MATCH($C29,WasteEFs!$B$9:$B$62,0),MATCH(K$4,WasteEFs!$H$8:$L$8,0))</f>
        <v>0</v>
      </c>
      <c r="Q29" s="55">
        <f t="shared" si="3"/>
        <v>0</v>
      </c>
      <c r="R29" s="52">
        <f t="shared" si="4"/>
        <v>0</v>
      </c>
    </row>
    <row r="30" spans="1:23" x14ac:dyDescent="0.25">
      <c r="A30" s="38"/>
      <c r="B30" s="85"/>
      <c r="C30" s="48" t="s">
        <v>50</v>
      </c>
      <c r="D30" s="88">
        <v>0</v>
      </c>
      <c r="E30" s="55">
        <f t="shared" si="0"/>
        <v>0</v>
      </c>
      <c r="F30" s="55">
        <f t="shared" si="1"/>
        <v>0</v>
      </c>
      <c r="G30" s="45"/>
      <c r="I30" s="51">
        <f>$E30*INDEX(WasteEFs!$H$9:$L$62,MATCH($C30,WasteEFs!$B$9:$B$62,0),MATCH(I$4,WasteEFs!$H$8:$L$8,0))</f>
        <v>0</v>
      </c>
      <c r="J30" s="51">
        <f>$E30*INDEX(WasteEFs!$H$9:$L$62,MATCH($C30,WasteEFs!$B$9:$B$62,0),MATCH(J$4,WasteEFs!$H$8:$L$8,0))</f>
        <v>0</v>
      </c>
      <c r="K30" s="51">
        <f>$E30*INDEX(WasteEFs!$H$9:$L$62,MATCH($C30,WasteEFs!$B$9:$B$62,0),MATCH(K$4,WasteEFs!$H$8:$L$8,0))</f>
        <v>0</v>
      </c>
      <c r="L30" s="55">
        <f t="shared" si="2"/>
        <v>0</v>
      </c>
      <c r="N30" s="51">
        <f>$F30*INDEX(WasteEFs!$H$9:$L$62,MATCH($C30,WasteEFs!$B$9:$B$62,0),MATCH(I$4,WasteEFs!$H$8:$L$8,0))</f>
        <v>0</v>
      </c>
      <c r="O30" s="51">
        <f>$F30*INDEX(WasteEFs!$H$9:$L$62,MATCH($C30,WasteEFs!$B$9:$B$62,0),MATCH(J$4,WasteEFs!$H$8:$L$8,0))</f>
        <v>0</v>
      </c>
      <c r="P30" s="51">
        <f>$F30*INDEX(WasteEFs!$H$9:$L$62,MATCH($C30,WasteEFs!$B$9:$B$62,0),MATCH(K$4,WasteEFs!$H$8:$L$8,0))</f>
        <v>0</v>
      </c>
      <c r="Q30" s="55">
        <f t="shared" si="3"/>
        <v>0</v>
      </c>
      <c r="R30" s="52">
        <f t="shared" si="4"/>
        <v>0</v>
      </c>
    </row>
    <row r="31" spans="1:23" x14ac:dyDescent="0.25">
      <c r="A31" s="38"/>
      <c r="B31" s="85"/>
      <c r="C31" s="48" t="s">
        <v>51</v>
      </c>
      <c r="D31" s="88">
        <v>0</v>
      </c>
      <c r="E31" s="55">
        <f t="shared" si="0"/>
        <v>0</v>
      </c>
      <c r="F31" s="55">
        <f t="shared" si="1"/>
        <v>0</v>
      </c>
      <c r="G31" s="45"/>
      <c r="I31" s="51">
        <f>$E31*INDEX(WasteEFs!$H$9:$L$62,MATCH($C31,WasteEFs!$B$9:$B$62,0),MATCH(I$4,WasteEFs!$H$8:$L$8,0))</f>
        <v>0</v>
      </c>
      <c r="J31" s="51">
        <f>$E31*INDEX(WasteEFs!$H$9:$L$62,MATCH($C31,WasteEFs!$B$9:$B$62,0),MATCH(J$4,WasteEFs!$H$8:$L$8,0))</f>
        <v>0</v>
      </c>
      <c r="K31" s="51">
        <f>$E31*INDEX(WasteEFs!$H$9:$L$62,MATCH($C31,WasteEFs!$B$9:$B$62,0),MATCH(K$4,WasteEFs!$H$8:$L$8,0))</f>
        <v>0</v>
      </c>
      <c r="L31" s="55">
        <f t="shared" si="2"/>
        <v>0</v>
      </c>
      <c r="N31" s="51">
        <f>$F31*INDEX(WasteEFs!$H$9:$L$62,MATCH($C31,WasteEFs!$B$9:$B$62,0),MATCH(I$4,WasteEFs!$H$8:$L$8,0))</f>
        <v>0</v>
      </c>
      <c r="O31" s="51">
        <f>$F31*INDEX(WasteEFs!$H$9:$L$62,MATCH($C31,WasteEFs!$B$9:$B$62,0),MATCH(J$4,WasteEFs!$H$8:$L$8,0))</f>
        <v>0</v>
      </c>
      <c r="P31" s="51">
        <f>$F31*INDEX(WasteEFs!$H$9:$L$62,MATCH($C31,WasteEFs!$B$9:$B$62,0),MATCH(K$4,WasteEFs!$H$8:$L$8,0))</f>
        <v>0</v>
      </c>
      <c r="Q31" s="55">
        <f t="shared" si="3"/>
        <v>0</v>
      </c>
      <c r="R31" s="54">
        <f t="shared" si="4"/>
        <v>0</v>
      </c>
    </row>
    <row r="32" spans="1:23" x14ac:dyDescent="0.25">
      <c r="A32" s="38"/>
      <c r="B32" s="85"/>
      <c r="C32" s="48" t="s">
        <v>52</v>
      </c>
      <c r="D32" s="88">
        <v>0</v>
      </c>
      <c r="E32" s="55">
        <f t="shared" si="0"/>
        <v>0</v>
      </c>
      <c r="F32" s="55">
        <f t="shared" si="1"/>
        <v>0</v>
      </c>
      <c r="G32" s="45"/>
      <c r="I32" s="51">
        <f>$E32*INDEX(WasteEFs!$H$9:$L$62,MATCH($C32,WasteEFs!$B$9:$B$62,0),MATCH(I$4,WasteEFs!$H$8:$L$8,0))</f>
        <v>0</v>
      </c>
      <c r="J32" s="51">
        <f>$E32*INDEX(WasteEFs!$H$9:$L$62,MATCH($C32,WasteEFs!$B$9:$B$62,0),MATCH(J$4,WasteEFs!$H$8:$L$8,0))</f>
        <v>0</v>
      </c>
      <c r="K32" s="51">
        <f>$E32*INDEX(WasteEFs!$H$9:$L$62,MATCH($C32,WasteEFs!$B$9:$B$62,0),MATCH(K$4,WasteEFs!$H$8:$L$8,0))</f>
        <v>0</v>
      </c>
      <c r="L32" s="55">
        <f t="shared" si="2"/>
        <v>0</v>
      </c>
      <c r="N32" s="51">
        <f>$F32*INDEX(WasteEFs!$H$9:$L$62,MATCH($C32,WasteEFs!$B$9:$B$62,0),MATCH(I$4,WasteEFs!$H$8:$L$8,0))</f>
        <v>0</v>
      </c>
      <c r="O32" s="51">
        <f>$F32*INDEX(WasteEFs!$H$9:$L$62,MATCH($C32,WasteEFs!$B$9:$B$62,0),MATCH(J$4,WasteEFs!$H$8:$L$8,0))</f>
        <v>0</v>
      </c>
      <c r="P32" s="51">
        <f>$F32*INDEX(WasteEFs!$H$9:$L$62,MATCH($C32,WasteEFs!$B$9:$B$62,0),MATCH(K$4,WasteEFs!$H$8:$L$8,0))</f>
        <v>0</v>
      </c>
      <c r="Q32" s="55">
        <f t="shared" si="3"/>
        <v>0</v>
      </c>
      <c r="R32" s="52">
        <f t="shared" si="4"/>
        <v>0</v>
      </c>
    </row>
    <row r="33" spans="1:18" x14ac:dyDescent="0.25">
      <c r="A33" s="38"/>
      <c r="B33" s="85"/>
      <c r="C33" s="48" t="s">
        <v>53</v>
      </c>
      <c r="D33" s="88">
        <v>0</v>
      </c>
      <c r="E33" s="55">
        <f t="shared" si="0"/>
        <v>0</v>
      </c>
      <c r="F33" s="55">
        <f t="shared" si="1"/>
        <v>0</v>
      </c>
      <c r="G33" s="45"/>
      <c r="I33" s="51">
        <f>$E33*INDEX(WasteEFs!$H$9:$L$62,MATCH($C33,WasteEFs!$B$9:$B$62,0),MATCH(I$4,WasteEFs!$H$8:$L$8,0))</f>
        <v>0</v>
      </c>
      <c r="J33" s="51">
        <f>$E33*INDEX(WasteEFs!$H$9:$L$62,MATCH($C33,WasteEFs!$B$9:$B$62,0),MATCH(J$4,WasteEFs!$H$8:$L$8,0))</f>
        <v>0</v>
      </c>
      <c r="K33" s="51">
        <f>$E33*INDEX(WasteEFs!$H$9:$L$62,MATCH($C33,WasteEFs!$B$9:$B$62,0),MATCH(K$4,WasteEFs!$H$8:$L$8,0))</f>
        <v>0</v>
      </c>
      <c r="L33" s="55">
        <f t="shared" si="2"/>
        <v>0</v>
      </c>
      <c r="N33" s="51">
        <f>$F33*INDEX(WasteEFs!$H$9:$L$62,MATCH($C33,WasteEFs!$B$9:$B$62,0),MATCH(I$4,WasteEFs!$H$8:$L$8,0))</f>
        <v>0</v>
      </c>
      <c r="O33" s="51">
        <f>$F33*INDEX(WasteEFs!$H$9:$L$62,MATCH($C33,WasteEFs!$B$9:$B$62,0),MATCH(J$4,WasteEFs!$H$8:$L$8,0))</f>
        <v>0</v>
      </c>
      <c r="P33" s="51">
        <f>$F33*INDEX(WasteEFs!$H$9:$L$62,MATCH($C33,WasteEFs!$B$9:$B$62,0),MATCH(K$4,WasteEFs!$H$8:$L$8,0))</f>
        <v>0</v>
      </c>
      <c r="Q33" s="55">
        <f t="shared" si="3"/>
        <v>0</v>
      </c>
      <c r="R33" s="52">
        <f t="shared" si="4"/>
        <v>0</v>
      </c>
    </row>
    <row r="34" spans="1:18" x14ac:dyDescent="0.25">
      <c r="A34" s="38"/>
      <c r="B34" s="85"/>
      <c r="C34" s="48" t="s">
        <v>54</v>
      </c>
      <c r="D34" s="88">
        <v>2.29E-2</v>
      </c>
      <c r="E34" s="55">
        <f t="shared" si="0"/>
        <v>10368.455900000001</v>
      </c>
      <c r="F34" s="55">
        <f t="shared" si="1"/>
        <v>10311.741322725013</v>
      </c>
      <c r="G34" s="45"/>
      <c r="I34" s="51">
        <f>$E34*INDEX(WasteEFs!$H$9:$L$62,MATCH($C34,WasteEFs!$B$9:$B$62,0),MATCH(I$4,WasteEFs!$H$8:$L$8,0))</f>
        <v>210.0080884911971</v>
      </c>
      <c r="J34" s="51">
        <f>$E34*INDEX(WasteEFs!$H$9:$L$62,MATCH($C34,WasteEFs!$B$9:$B$62,0),MATCH(J$4,WasteEFs!$H$8:$L$8,0))</f>
        <v>1890.3978251297967</v>
      </c>
      <c r="K34" s="51">
        <f>$E34*INDEX(WasteEFs!$H$9:$L$62,MATCH($C34,WasteEFs!$B$9:$B$62,0),MATCH(K$4,WasteEFs!$H$8:$L$8,0))</f>
        <v>-5551.9612968706197</v>
      </c>
      <c r="L34" s="55">
        <f t="shared" si="2"/>
        <v>-3451.5553832496257</v>
      </c>
      <c r="N34" s="51">
        <f>$F34*INDEX(WasteEFs!$H$9:$L$62,MATCH($C34,WasteEFs!$B$9:$B$62,0),MATCH(I$4,WasteEFs!$H$8:$L$8,0))</f>
        <v>208.859362000196</v>
      </c>
      <c r="O34" s="51">
        <f>$F34*INDEX(WasteEFs!$H$9:$L$62,MATCH($C34,WasteEFs!$B$9:$B$62,0),MATCH(J$4,WasteEFs!$H$8:$L$8,0))</f>
        <v>1880.0575088312248</v>
      </c>
      <c r="P34" s="51">
        <f>$F34*INDEX(WasteEFs!$H$9:$L$62,MATCH($C34,WasteEFs!$B$9:$B$62,0),MATCH(K$4,WasteEFs!$H$8:$L$8,0))</f>
        <v>-5521.5925379121027</v>
      </c>
      <c r="Q34" s="55">
        <f t="shared" si="3"/>
        <v>-3432.6756670806817</v>
      </c>
      <c r="R34" s="52">
        <f t="shared" si="4"/>
        <v>2.2774738935852811E-2</v>
      </c>
    </row>
    <row r="35" spans="1:18" x14ac:dyDescent="0.25">
      <c r="A35" s="38"/>
      <c r="B35" s="85"/>
      <c r="C35" s="48" t="s">
        <v>55</v>
      </c>
      <c r="D35" s="88">
        <v>0</v>
      </c>
      <c r="E35" s="55">
        <f t="shared" si="0"/>
        <v>0</v>
      </c>
      <c r="F35" s="55">
        <f t="shared" si="1"/>
        <v>0</v>
      </c>
      <c r="G35" s="45"/>
      <c r="I35" s="51">
        <f>$E35*INDEX(WasteEFs!$H$9:$L$62,MATCH($C35,WasteEFs!$B$9:$B$62,0),MATCH(I$4,WasteEFs!$H$8:$L$8,0))</f>
        <v>0</v>
      </c>
      <c r="J35" s="51">
        <f>$E35*INDEX(WasteEFs!$H$9:$L$62,MATCH($C35,WasteEFs!$B$9:$B$62,0),MATCH(J$4,WasteEFs!$H$8:$L$8,0))</f>
        <v>0</v>
      </c>
      <c r="K35" s="51">
        <f>$E35*INDEX(WasteEFs!$H$9:$L$62,MATCH($C35,WasteEFs!$B$9:$B$62,0),MATCH(K$4,WasteEFs!$H$8:$L$8,0))</f>
        <v>0</v>
      </c>
      <c r="L35" s="55">
        <f t="shared" si="2"/>
        <v>0</v>
      </c>
      <c r="N35" s="51">
        <f>$F35*INDEX(WasteEFs!$H$9:$L$62,MATCH($C35,WasteEFs!$B$9:$B$62,0),MATCH(I$4,WasteEFs!$H$8:$L$8,0))</f>
        <v>0</v>
      </c>
      <c r="O35" s="51">
        <f>$F35*INDEX(WasteEFs!$H$9:$L$62,MATCH($C35,WasteEFs!$B$9:$B$62,0),MATCH(J$4,WasteEFs!$H$8:$L$8,0))</f>
        <v>0</v>
      </c>
      <c r="P35" s="51">
        <f>$F35*INDEX(WasteEFs!$H$9:$L$62,MATCH($C35,WasteEFs!$B$9:$B$62,0),MATCH(K$4,WasteEFs!$H$8:$L$8,0))</f>
        <v>0</v>
      </c>
      <c r="Q35" s="55">
        <f t="shared" si="3"/>
        <v>0</v>
      </c>
      <c r="R35" s="52">
        <f t="shared" si="4"/>
        <v>0</v>
      </c>
    </row>
    <row r="36" spans="1:18" x14ac:dyDescent="0.25">
      <c r="A36" s="38"/>
      <c r="B36" s="85"/>
      <c r="C36" s="48" t="s">
        <v>56</v>
      </c>
      <c r="D36" s="88">
        <v>0</v>
      </c>
      <c r="E36" s="55">
        <f t="shared" si="0"/>
        <v>0</v>
      </c>
      <c r="F36" s="55">
        <f t="shared" si="1"/>
        <v>0</v>
      </c>
      <c r="G36" s="45"/>
      <c r="I36" s="51">
        <f>$E36*INDEX(WasteEFs!$H$9:$L$62,MATCH($C36,WasteEFs!$B$9:$B$62,0),MATCH(I$4,WasteEFs!$H$8:$L$8,0))</f>
        <v>0</v>
      </c>
      <c r="J36" s="51">
        <f>$E36*INDEX(WasteEFs!$H$9:$L$62,MATCH($C36,WasteEFs!$B$9:$B$62,0),MATCH(J$4,WasteEFs!$H$8:$L$8,0))</f>
        <v>0</v>
      </c>
      <c r="K36" s="51">
        <f>$E36*INDEX(WasteEFs!$H$9:$L$62,MATCH($C36,WasteEFs!$B$9:$B$62,0),MATCH(K$4,WasteEFs!$H$8:$L$8,0))</f>
        <v>0</v>
      </c>
      <c r="L36" s="55">
        <f t="shared" si="2"/>
        <v>0</v>
      </c>
      <c r="N36" s="51">
        <f>$F36*INDEX(WasteEFs!$H$9:$L$62,MATCH($C36,WasteEFs!$B$9:$B$62,0),MATCH(I$4,WasteEFs!$H$8:$L$8,0))</f>
        <v>0</v>
      </c>
      <c r="O36" s="51">
        <f>$F36*INDEX(WasteEFs!$H$9:$L$62,MATCH($C36,WasteEFs!$B$9:$B$62,0),MATCH(J$4,WasteEFs!$H$8:$L$8,0))</f>
        <v>0</v>
      </c>
      <c r="P36" s="51">
        <f>$F36*INDEX(WasteEFs!$H$9:$L$62,MATCH($C36,WasteEFs!$B$9:$B$62,0),MATCH(K$4,WasteEFs!$H$8:$L$8,0))</f>
        <v>0</v>
      </c>
      <c r="Q36" s="55">
        <f t="shared" si="3"/>
        <v>0</v>
      </c>
      <c r="R36" s="52">
        <f t="shared" si="4"/>
        <v>0</v>
      </c>
    </row>
    <row r="37" spans="1:18" x14ac:dyDescent="0.25">
      <c r="A37" s="38"/>
      <c r="B37" s="85"/>
      <c r="C37" s="48" t="s">
        <v>57</v>
      </c>
      <c r="D37" s="88">
        <v>0</v>
      </c>
      <c r="E37" s="55">
        <f t="shared" si="0"/>
        <v>0</v>
      </c>
      <c r="F37" s="55">
        <f t="shared" si="1"/>
        <v>0</v>
      </c>
      <c r="G37" s="45"/>
      <c r="I37" s="51">
        <f>$E37*INDEX(WasteEFs!$H$9:$L$62,MATCH($C37,WasteEFs!$B$9:$B$62,0),MATCH(I$4,WasteEFs!$H$8:$L$8,0))</f>
        <v>0</v>
      </c>
      <c r="J37" s="51">
        <f>$E37*INDEX(WasteEFs!$H$9:$L$62,MATCH($C37,WasteEFs!$B$9:$B$62,0),MATCH(J$4,WasteEFs!$H$8:$L$8,0))</f>
        <v>0</v>
      </c>
      <c r="K37" s="51">
        <f>$E37*INDEX(WasteEFs!$H$9:$L$62,MATCH($C37,WasteEFs!$B$9:$B$62,0),MATCH(K$4,WasteEFs!$H$8:$L$8,0))</f>
        <v>0</v>
      </c>
      <c r="L37" s="55">
        <f t="shared" si="2"/>
        <v>0</v>
      </c>
      <c r="N37" s="51">
        <f>$F37*INDEX(WasteEFs!$H$9:$L$62,MATCH($C37,WasteEFs!$B$9:$B$62,0),MATCH(I$4,WasteEFs!$H$8:$L$8,0))</f>
        <v>0</v>
      </c>
      <c r="O37" s="51">
        <f>$F37*INDEX(WasteEFs!$H$9:$L$62,MATCH($C37,WasteEFs!$B$9:$B$62,0),MATCH(J$4,WasteEFs!$H$8:$L$8,0))</f>
        <v>0</v>
      </c>
      <c r="P37" s="51">
        <f>$F37*INDEX(WasteEFs!$H$9:$L$62,MATCH($C37,WasteEFs!$B$9:$B$62,0),MATCH(K$4,WasteEFs!$H$8:$L$8,0))</f>
        <v>0</v>
      </c>
      <c r="Q37" s="55">
        <f t="shared" si="3"/>
        <v>0</v>
      </c>
      <c r="R37" s="52">
        <f t="shared" si="4"/>
        <v>0</v>
      </c>
    </row>
    <row r="38" spans="1:18" x14ac:dyDescent="0.25">
      <c r="A38" s="38"/>
      <c r="B38" s="85"/>
      <c r="C38" s="48" t="s">
        <v>58</v>
      </c>
      <c r="D38" s="88">
        <v>0.1326</v>
      </c>
      <c r="E38" s="55">
        <f t="shared" si="0"/>
        <v>60037.434600000001</v>
      </c>
      <c r="F38" s="55">
        <f t="shared" si="1"/>
        <v>59709.034908005968</v>
      </c>
      <c r="G38" s="45"/>
      <c r="I38" s="51">
        <f>$E38*INDEX(WasteEFs!$H$9:$L$62,MATCH($C38,WasteEFs!$B$9:$B$62,0),MATCH(I$4,WasteEFs!$H$8:$L$8,0))</f>
        <v>1216.0293682940057</v>
      </c>
      <c r="J38" s="51">
        <f>$E38*INDEX(WasteEFs!$H$9:$L$62,MATCH($C38,WasteEFs!$B$9:$B$62,0),MATCH(J$4,WasteEFs!$H$8:$L$8,0))</f>
        <v>32193.879314856047</v>
      </c>
      <c r="K38" s="51">
        <f>$E38*INDEX(WasteEFs!$H$9:$L$62,MATCH($C38,WasteEFs!$B$9:$B$62,0),MATCH(K$4,WasteEFs!$H$8:$L$8,0))</f>
        <v>-43385.449652298383</v>
      </c>
      <c r="L38" s="55">
        <f t="shared" si="2"/>
        <v>-9975.5409691483292</v>
      </c>
      <c r="N38" s="51">
        <f>$F38*INDEX(WasteEFs!$H$9:$L$62,MATCH($C38,WasteEFs!$B$9:$B$62,0),MATCH(I$4,WasteEFs!$H$8:$L$8,0))</f>
        <v>1209.3777904465499</v>
      </c>
      <c r="O38" s="51">
        <f>$F38*INDEX(WasteEFs!$H$9:$L$62,MATCH($C38,WasteEFs!$B$9:$B$62,0),MATCH(J$4,WasteEFs!$H$8:$L$8,0))</f>
        <v>32017.781516515213</v>
      </c>
      <c r="P38" s="51">
        <f>$F38*INDEX(WasteEFs!$H$9:$L$62,MATCH($C38,WasteEFs!$B$9:$B$62,0),MATCH(K$4,WasteEFs!$H$8:$L$8,0))</f>
        <v>-43148.134910291781</v>
      </c>
      <c r="Q38" s="55">
        <f t="shared" si="3"/>
        <v>-9920.9756033300146</v>
      </c>
      <c r="R38" s="52">
        <f t="shared" si="4"/>
        <v>0.13187468920934858</v>
      </c>
    </row>
    <row r="39" spans="1:18" x14ac:dyDescent="0.25">
      <c r="A39" s="38"/>
      <c r="B39" s="38"/>
      <c r="C39" s="48" t="s">
        <v>59</v>
      </c>
      <c r="D39" s="88">
        <v>0</v>
      </c>
      <c r="E39" s="55">
        <f t="shared" si="0"/>
        <v>0</v>
      </c>
      <c r="F39" s="55">
        <f t="shared" si="1"/>
        <v>0</v>
      </c>
      <c r="G39" s="45"/>
      <c r="I39" s="51">
        <f>$E39*INDEX(WasteEFs!$H$9:$L$62,MATCH($C39,WasteEFs!$B$9:$B$62,0),MATCH(I$4,WasteEFs!$H$8:$L$8,0))</f>
        <v>0</v>
      </c>
      <c r="J39" s="51">
        <f>$E39*INDEX(WasteEFs!$H$9:$L$62,MATCH($C39,WasteEFs!$B$9:$B$62,0),MATCH(J$4,WasteEFs!$H$8:$L$8,0))</f>
        <v>0</v>
      </c>
      <c r="K39" s="51">
        <f>$E39*INDEX(WasteEFs!$H$9:$L$62,MATCH($C39,WasteEFs!$B$9:$B$62,0),MATCH(K$4,WasteEFs!$H$8:$L$8,0))</f>
        <v>0</v>
      </c>
      <c r="L39" s="55">
        <f t="shared" si="2"/>
        <v>0</v>
      </c>
      <c r="N39" s="51">
        <f>$F39*INDEX(WasteEFs!$H$9:$L$62,MATCH($C39,WasteEFs!$B$9:$B$62,0),MATCH(I$4,WasteEFs!$H$8:$L$8,0))</f>
        <v>0</v>
      </c>
      <c r="O39" s="51">
        <f>$F39*INDEX(WasteEFs!$H$9:$L$62,MATCH($C39,WasteEFs!$B$9:$B$62,0),MATCH(J$4,WasteEFs!$H$8:$L$8,0))</f>
        <v>0</v>
      </c>
      <c r="P39" s="51">
        <f>$F39*INDEX(WasteEFs!$H$9:$L$62,MATCH($C39,WasteEFs!$B$9:$B$62,0),MATCH(K$4,WasteEFs!$H$8:$L$8,0))</f>
        <v>0</v>
      </c>
      <c r="Q39" s="55">
        <f t="shared" si="3"/>
        <v>0</v>
      </c>
      <c r="R39" s="52">
        <f t="shared" si="4"/>
        <v>0</v>
      </c>
    </row>
    <row r="40" spans="1:18" x14ac:dyDescent="0.25">
      <c r="C40" s="48" t="s">
        <v>61</v>
      </c>
      <c r="D40" s="88">
        <v>0</v>
      </c>
      <c r="E40" s="55">
        <f t="shared" si="0"/>
        <v>0</v>
      </c>
      <c r="F40" s="55">
        <f t="shared" si="1"/>
        <v>0</v>
      </c>
      <c r="G40" s="45"/>
      <c r="I40" s="51">
        <f>$E40*INDEX(WasteEFs!$H$9:$L$62,MATCH($C40,WasteEFs!$B$9:$B$62,0),MATCH(I$4,WasteEFs!$H$8:$L$8,0))</f>
        <v>0</v>
      </c>
      <c r="J40" s="51">
        <f>$E40*INDEX(WasteEFs!$H$9:$L$62,MATCH($C40,WasteEFs!$B$9:$B$62,0),MATCH(J$4,WasteEFs!$H$8:$L$8,0))</f>
        <v>0</v>
      </c>
      <c r="K40" s="51">
        <f>$E40*INDEX(WasteEFs!$H$9:$L$62,MATCH($C40,WasteEFs!$B$9:$B$62,0),MATCH(K$4,WasteEFs!$H$8:$L$8,0))</f>
        <v>0</v>
      </c>
      <c r="L40" s="55">
        <f t="shared" si="2"/>
        <v>0</v>
      </c>
      <c r="N40" s="51">
        <f>$F40*INDEX(WasteEFs!$H$9:$L$62,MATCH($C40,WasteEFs!$B$9:$B$62,0),MATCH(I$4,WasteEFs!$H$8:$L$8,0))</f>
        <v>0</v>
      </c>
      <c r="O40" s="51">
        <f>$F40*INDEX(WasteEFs!$H$9:$L$62,MATCH($C40,WasteEFs!$B$9:$B$62,0),MATCH(J$4,WasteEFs!$H$8:$L$8,0))</f>
        <v>0</v>
      </c>
      <c r="P40" s="51">
        <f>$F40*INDEX(WasteEFs!$H$9:$L$62,MATCH($C40,WasteEFs!$B$9:$B$62,0),MATCH(K$4,WasteEFs!$H$8:$L$8,0))</f>
        <v>0</v>
      </c>
      <c r="Q40" s="55">
        <f t="shared" si="3"/>
        <v>0</v>
      </c>
      <c r="R40" s="52">
        <f t="shared" si="4"/>
        <v>0</v>
      </c>
    </row>
    <row r="41" spans="1:18" x14ac:dyDescent="0.25">
      <c r="C41" s="48" t="s">
        <v>63</v>
      </c>
      <c r="D41" s="88">
        <v>4.7500000000000001E-2</v>
      </c>
      <c r="E41" s="55">
        <f t="shared" si="0"/>
        <v>21506.622500000001</v>
      </c>
      <c r="F41" s="55">
        <f t="shared" si="1"/>
        <v>21388.983092988565</v>
      </c>
      <c r="G41" s="45"/>
      <c r="I41" s="51">
        <f>$E41*INDEX(WasteEFs!$H$9:$L$62,MATCH($C41,WasteEFs!$B$9:$B$62,0),MATCH(I$4,WasteEFs!$H$8:$L$8,0))</f>
        <v>435.60629708872762</v>
      </c>
      <c r="J41" s="51">
        <f>$E41*INDEX(WasteEFs!$H$9:$L$62,MATCH($C41,WasteEFs!$B$9:$B$62,0),MATCH(J$4,WasteEFs!$H$8:$L$8,0))</f>
        <v>0</v>
      </c>
      <c r="K41" s="51">
        <f>$E41*INDEX(WasteEFs!$H$9:$L$62,MATCH($C41,WasteEFs!$B$9:$B$62,0),MATCH(K$4,WasteEFs!$H$8:$L$8,0))</f>
        <v>0</v>
      </c>
      <c r="L41" s="55">
        <f t="shared" si="2"/>
        <v>435.60629708872762</v>
      </c>
      <c r="N41" s="51">
        <f>$F41*INDEX(WasteEFs!$H$9:$L$62,MATCH($C41,WasteEFs!$B$9:$B$62,0),MATCH(I$4,WasteEFs!$H$8:$L$8,0))</f>
        <v>433.22356746765553</v>
      </c>
      <c r="O41" s="51">
        <f>$F41*INDEX(WasteEFs!$H$9:$L$62,MATCH($C41,WasteEFs!$B$9:$B$62,0),MATCH(J$4,WasteEFs!$H$8:$L$8,0))</f>
        <v>0</v>
      </c>
      <c r="P41" s="51">
        <f>$F41*INDEX(WasteEFs!$H$9:$L$62,MATCH($C41,WasteEFs!$B$9:$B$62,0),MATCH(K$4,WasteEFs!$H$8:$L$8,0))</f>
        <v>0</v>
      </c>
      <c r="Q41" s="55">
        <f t="shared" si="3"/>
        <v>433.22356746765553</v>
      </c>
      <c r="R41" s="52">
        <f t="shared" si="4"/>
        <v>4.7240179015415211E-2</v>
      </c>
    </row>
    <row r="42" spans="1:18" x14ac:dyDescent="0.25">
      <c r="C42" s="48" t="s">
        <v>64</v>
      </c>
      <c r="D42" s="88">
        <v>0.1207</v>
      </c>
      <c r="E42" s="55">
        <f t="shared" si="0"/>
        <v>54649.459699999999</v>
      </c>
      <c r="F42" s="55">
        <f t="shared" si="1"/>
        <v>54350.531775236203</v>
      </c>
      <c r="G42" s="45"/>
      <c r="I42" s="51">
        <f>$E42*INDEX(WasteEFs!$H$9:$L$62,MATCH($C42,WasteEFs!$B$9:$B$62,0),MATCH(I$4,WasteEFs!$H$8:$L$8,0))</f>
        <v>1106.8985275496721</v>
      </c>
      <c r="J42" s="51">
        <f>$E42*INDEX(WasteEFs!$H$9:$L$62,MATCH($C42,WasteEFs!$B$9:$B$62,0),MATCH(J$4,WasteEFs!$H$8:$L$8,0))</f>
        <v>0</v>
      </c>
      <c r="K42" s="51">
        <f>$E42*INDEX(WasteEFs!$H$9:$L$62,MATCH($C42,WasteEFs!$B$9:$B$62,0),MATCH(K$4,WasteEFs!$H$8:$L$8,0))</f>
        <v>0</v>
      </c>
      <c r="L42" s="55">
        <f t="shared" si="2"/>
        <v>1106.8985275496721</v>
      </c>
      <c r="N42" s="51">
        <f>$F42*INDEX(WasteEFs!$H$9:$L$62,MATCH($C42,WasteEFs!$B$9:$B$62,0),MATCH(I$4,WasteEFs!$H$8:$L$8,0))</f>
        <v>1100.8438861757056</v>
      </c>
      <c r="O42" s="51">
        <f>$F42*INDEX(WasteEFs!$H$9:$L$62,MATCH($C42,WasteEFs!$B$9:$B$62,0),MATCH(J$4,WasteEFs!$H$8:$L$8,0))</f>
        <v>0</v>
      </c>
      <c r="P42" s="51">
        <f>$F42*INDEX(WasteEFs!$H$9:$L$62,MATCH($C42,WasteEFs!$B$9:$B$62,0),MATCH(K$4,WasteEFs!$H$8:$L$8,0))</f>
        <v>0</v>
      </c>
      <c r="Q42" s="55">
        <f t="shared" si="3"/>
        <v>1100.8438861757056</v>
      </c>
      <c r="R42" s="52">
        <f t="shared" si="4"/>
        <v>0.12003978120338138</v>
      </c>
    </row>
    <row r="43" spans="1:18" x14ac:dyDescent="0.25">
      <c r="C43" s="48" t="s">
        <v>66</v>
      </c>
      <c r="D43" s="88">
        <v>0</v>
      </c>
      <c r="E43" s="55">
        <f t="shared" si="0"/>
        <v>0</v>
      </c>
      <c r="F43" s="55">
        <f t="shared" si="1"/>
        <v>0</v>
      </c>
      <c r="G43" s="45"/>
      <c r="I43" s="51">
        <f>$E43*INDEX(WasteEFs!$H$9:$L$62,MATCH($C43,WasteEFs!$B$9:$B$62,0),MATCH(I$4,WasteEFs!$H$8:$L$8,0))</f>
        <v>0</v>
      </c>
      <c r="J43" s="51">
        <f>$E43*INDEX(WasteEFs!$H$9:$L$62,MATCH($C43,WasteEFs!$B$9:$B$62,0),MATCH(J$4,WasteEFs!$H$8:$L$8,0))</f>
        <v>0</v>
      </c>
      <c r="K43" s="51">
        <f>$E43*INDEX(WasteEFs!$H$9:$L$62,MATCH($C43,WasteEFs!$B$9:$B$62,0),MATCH(K$4,WasteEFs!$H$8:$L$8,0))</f>
        <v>0</v>
      </c>
      <c r="L43" s="55">
        <f t="shared" si="2"/>
        <v>0</v>
      </c>
      <c r="N43" s="51">
        <f>$F43*INDEX(WasteEFs!$H$9:$L$62,MATCH($C43,WasteEFs!$B$9:$B$62,0),MATCH(I$4,WasteEFs!$H$8:$L$8,0))</f>
        <v>0</v>
      </c>
      <c r="O43" s="51">
        <f>$F43*INDEX(WasteEFs!$H$9:$L$62,MATCH($C43,WasteEFs!$B$9:$B$62,0),MATCH(J$4,WasteEFs!$H$8:$L$8,0))</f>
        <v>0</v>
      </c>
      <c r="P43" s="51">
        <f>$F43*INDEX(WasteEFs!$H$9:$L$62,MATCH($C43,WasteEFs!$B$9:$B$62,0),MATCH(K$4,WasteEFs!$H$8:$L$8,0))</f>
        <v>0</v>
      </c>
      <c r="Q43" s="55">
        <f t="shared" si="3"/>
        <v>0</v>
      </c>
      <c r="R43" s="52">
        <f t="shared" si="4"/>
        <v>0</v>
      </c>
    </row>
    <row r="44" spans="1:18" x14ac:dyDescent="0.25">
      <c r="C44" s="48" t="s">
        <v>45</v>
      </c>
      <c r="D44" s="88">
        <v>0.14630000000000001</v>
      </c>
      <c r="E44" s="55">
        <f t="shared" si="0"/>
        <v>66240.397300000011</v>
      </c>
      <c r="F44" s="55">
        <f t="shared" si="1"/>
        <v>65878.067926404779</v>
      </c>
      <c r="G44" s="45"/>
      <c r="I44" s="51">
        <f>$E44*INDEX(WasteEFs!$H$9:$L$62,MATCH($C44,WasteEFs!$B$9:$B$62,0),MATCH(I$4,WasteEFs!$H$8:$L$8,0))</f>
        <v>1341.6673950332811</v>
      </c>
      <c r="J44" s="51">
        <f>$E44*INDEX(WasteEFs!$H$9:$L$62,MATCH($C44,WasteEFs!$B$9:$B$62,0),MATCH(J$4,WasteEFs!$H$8:$L$8,0))</f>
        <v>24184.958480540496</v>
      </c>
      <c r="K44" s="51">
        <f>$E44*INDEX(WasteEFs!$H$9:$L$62,MATCH($C44,WasteEFs!$B$9:$B$62,0),MATCH(K$4,WasteEFs!$H$8:$L$8,0))</f>
        <v>-5752.8253043023187</v>
      </c>
      <c r="L44" s="55">
        <f t="shared" si="2"/>
        <v>19773.800571271458</v>
      </c>
      <c r="N44" s="51">
        <f>$F44*INDEX(WasteEFs!$H$9:$L$62,MATCH($C44,WasteEFs!$B$9:$B$62,0),MATCH(I$4,WasteEFs!$H$8:$L$8,0))</f>
        <v>1334.328587800379</v>
      </c>
      <c r="O44" s="51">
        <f>$F44*INDEX(WasteEFs!$H$9:$L$62,MATCH($C44,WasteEFs!$B$9:$B$62,0),MATCH(J$4,WasteEFs!$H$8:$L$8,0))</f>
        <v>24052.668802128788</v>
      </c>
      <c r="P44" s="51">
        <f>$F44*INDEX(WasteEFs!$H$9:$L$62,MATCH($C44,WasteEFs!$B$9:$B$62,0),MATCH(K$4,WasteEFs!$H$8:$L$8,0))</f>
        <v>-5721.3578362032003</v>
      </c>
      <c r="Q44" s="55">
        <f t="shared" si="3"/>
        <v>19665.639553725967</v>
      </c>
      <c r="R44" s="52">
        <f t="shared" si="4"/>
        <v>0.14549975136747886</v>
      </c>
    </row>
    <row r="45" spans="1:18" x14ac:dyDescent="0.25">
      <c r="C45" s="48" t="s">
        <v>67</v>
      </c>
      <c r="D45" s="88">
        <v>0</v>
      </c>
      <c r="E45" s="55">
        <f t="shared" si="0"/>
        <v>0</v>
      </c>
      <c r="F45" s="55">
        <f t="shared" si="1"/>
        <v>0</v>
      </c>
      <c r="G45" s="45"/>
      <c r="I45" s="51">
        <f>$E45*INDEX(WasteEFs!$H$9:$L$62,MATCH($C45,WasteEFs!$B$9:$B$62,0),MATCH(I$4,WasteEFs!$H$8:$L$8,0))</f>
        <v>0</v>
      </c>
      <c r="J45" s="51">
        <f>$E45*INDEX(WasteEFs!$H$9:$L$62,MATCH($C45,WasteEFs!$B$9:$B$62,0),MATCH(J$4,WasteEFs!$H$8:$L$8,0))</f>
        <v>0</v>
      </c>
      <c r="K45" s="51">
        <f>$E45*INDEX(WasteEFs!$H$9:$L$62,MATCH($C45,WasteEFs!$B$9:$B$62,0),MATCH(K$4,WasteEFs!$H$8:$L$8,0))</f>
        <v>0</v>
      </c>
      <c r="L45" s="55">
        <f t="shared" si="2"/>
        <v>0</v>
      </c>
      <c r="N45" s="51">
        <f>$F45*INDEX(WasteEFs!$H$9:$L$62,MATCH($C45,WasteEFs!$B$9:$B$62,0),MATCH(I$4,WasteEFs!$H$8:$L$8,0))</f>
        <v>0</v>
      </c>
      <c r="O45" s="51">
        <f>$F45*INDEX(WasteEFs!$H$9:$L$62,MATCH($C45,WasteEFs!$B$9:$B$62,0),MATCH(J$4,WasteEFs!$H$8:$L$8,0))</f>
        <v>0</v>
      </c>
      <c r="P45" s="51">
        <f>$F45*INDEX(WasteEFs!$H$9:$L$62,MATCH($C45,WasteEFs!$B$9:$B$62,0),MATCH(K$4,WasteEFs!$H$8:$L$8,0))</f>
        <v>0</v>
      </c>
      <c r="Q45" s="55">
        <f t="shared" si="3"/>
        <v>0</v>
      </c>
      <c r="R45" s="52">
        <f t="shared" si="4"/>
        <v>0</v>
      </c>
    </row>
    <row r="46" spans="1:18" x14ac:dyDescent="0.25">
      <c r="C46" s="48" t="s">
        <v>69</v>
      </c>
      <c r="D46" s="88">
        <f>15.01%+3.97%+5.43%</f>
        <v>0.24410000000000001</v>
      </c>
      <c r="E46" s="55">
        <f t="shared" si="0"/>
        <v>110521.4011</v>
      </c>
      <c r="F46" s="55">
        <f t="shared" si="1"/>
        <v>109916.85837891596</v>
      </c>
      <c r="G46" s="45"/>
      <c r="I46" s="51">
        <f>$E46*INDEX(WasteEFs!$H$9:$L$62,MATCH($C46,WasteEFs!$B$9:$B$62,0),MATCH(I$4,WasteEFs!$H$8:$L$8,0))</f>
        <v>2238.5578340917559</v>
      </c>
      <c r="J46" s="51">
        <f>$E46*INDEX(WasteEFs!$H$9:$L$62,MATCH($C46,WasteEFs!$B$9:$B$62,0),MATCH(J$4,WasteEFs!$H$8:$L$8,0))</f>
        <v>40284.373066609507</v>
      </c>
      <c r="K46" s="51">
        <f>$E46*INDEX(WasteEFs!$H$9:$L$62,MATCH($C46,WasteEFs!$B$9:$B$62,0),MATCH(K$4,WasteEFs!$H$8:$L$8,0))</f>
        <v>-22940.249565682414</v>
      </c>
      <c r="L46" s="55">
        <f t="shared" si="2"/>
        <v>19582.681335018849</v>
      </c>
      <c r="N46" s="51">
        <f>$F46*INDEX(WasteEFs!$H$9:$L$62,MATCH($C46,WasteEFs!$B$9:$B$62,0),MATCH(I$4,WasteEFs!$H$8:$L$8,0))</f>
        <v>2226.3131119758882</v>
      </c>
      <c r="O46" s="51">
        <f>$F46*INDEX(WasteEFs!$H$9:$L$62,MATCH($C46,WasteEFs!$B$9:$B$62,0),MATCH(J$4,WasteEFs!$H$8:$L$8,0))</f>
        <v>40064.02095137693</v>
      </c>
      <c r="P46" s="51">
        <f>$F46*INDEX(WasteEFs!$H$9:$L$62,MATCH($C46,WasteEFs!$B$9:$B$62,0),MATCH(K$4,WasteEFs!$H$8:$L$8,0))</f>
        <v>-22814.76833981344</v>
      </c>
      <c r="Q46" s="55">
        <f t="shared" si="3"/>
        <v>19475.565723539381</v>
      </c>
      <c r="R46" s="52">
        <f t="shared" si="4"/>
        <v>0.24276479363500741</v>
      </c>
    </row>
    <row r="47" spans="1:18" x14ac:dyDescent="0.25">
      <c r="C47" s="48" t="s">
        <v>13</v>
      </c>
      <c r="D47" s="88">
        <f>1.38%+0.39%</f>
        <v>1.77E-2</v>
      </c>
      <c r="E47" s="55">
        <f t="shared" si="0"/>
        <v>8014.0466999999999</v>
      </c>
      <c r="F47" s="55">
        <f t="shared" si="1"/>
        <v>7970.2105420188964</v>
      </c>
      <c r="G47" s="45"/>
      <c r="I47" s="51">
        <f>$E47*INDEX(WasteEFs!$H$9:$L$62,MATCH($C47,WasteEFs!$B$9:$B$62,0),MATCH(I$4,WasteEFs!$H$8:$L$8,0))</f>
        <v>162.320662283589</v>
      </c>
      <c r="J47" s="51">
        <f>$E47*INDEX(WasteEFs!$H$9:$L$62,MATCH($C47,WasteEFs!$B$9:$B$62,0),MATCH(J$4,WasteEFs!$H$8:$L$8,0))</f>
        <v>0</v>
      </c>
      <c r="K47" s="51">
        <f>$E47*INDEX(WasteEFs!$H$9:$L$62,MATCH($C47,WasteEFs!$B$9:$B$62,0),MATCH(K$4,WasteEFs!$H$8:$L$8,0))</f>
        <v>0</v>
      </c>
      <c r="L47" s="55">
        <f t="shared" si="2"/>
        <v>162.320662283589</v>
      </c>
      <c r="N47" s="51">
        <f>$F47*INDEX(WasteEFs!$H$9:$L$62,MATCH($C47,WasteEFs!$B$9:$B$62,0),MATCH(I$4,WasteEFs!$H$8:$L$8,0))</f>
        <v>161.43278198268425</v>
      </c>
      <c r="O47" s="51">
        <f>$F47*INDEX(WasteEFs!$H$9:$L$62,MATCH($C47,WasteEFs!$B$9:$B$62,0),MATCH(J$4,WasteEFs!$H$8:$L$8,0))</f>
        <v>0</v>
      </c>
      <c r="P47" s="51">
        <f>$F47*INDEX(WasteEFs!$H$9:$L$62,MATCH($C47,WasteEFs!$B$9:$B$62,0),MATCH(K$4,WasteEFs!$H$8:$L$8,0))</f>
        <v>0</v>
      </c>
      <c r="Q47" s="55">
        <f t="shared" si="3"/>
        <v>161.43278198268425</v>
      </c>
      <c r="R47" s="52">
        <f t="shared" si="4"/>
        <v>1.7603182496270509E-2</v>
      </c>
    </row>
    <row r="48" spans="1:18" x14ac:dyDescent="0.25">
      <c r="C48" s="48" t="s">
        <v>60</v>
      </c>
      <c r="D48" s="88">
        <v>0</v>
      </c>
      <c r="E48" s="55">
        <f t="shared" si="0"/>
        <v>0</v>
      </c>
      <c r="F48" s="55">
        <f t="shared" si="1"/>
        <v>0</v>
      </c>
      <c r="G48" s="45"/>
      <c r="I48" s="51">
        <f>$E48*INDEX(WasteEFs!$H$9:$L$62,MATCH($C48,WasteEFs!$B$9:$B$62,0),MATCH(I$4,WasteEFs!$H$8:$L$8,0))</f>
        <v>0</v>
      </c>
      <c r="J48" s="51">
        <f>$E48*INDEX(WasteEFs!$H$9:$L$62,MATCH($C48,WasteEFs!$B$9:$B$62,0),MATCH(J$4,WasteEFs!$H$8:$L$8,0))</f>
        <v>0</v>
      </c>
      <c r="K48" s="51">
        <f>$E48*INDEX(WasteEFs!$H$9:$L$62,MATCH($C48,WasteEFs!$B$9:$B$62,0),MATCH(K$4,WasteEFs!$H$8:$L$8,0))</f>
        <v>0</v>
      </c>
      <c r="L48" s="55">
        <f t="shared" si="2"/>
        <v>0</v>
      </c>
      <c r="N48" s="51">
        <f>$F48*INDEX(WasteEFs!$H$9:$L$62,MATCH($C48,WasteEFs!$B$9:$B$62,0),MATCH(I$4,WasteEFs!$H$8:$L$8,0))</f>
        <v>0</v>
      </c>
      <c r="O48" s="51">
        <f>$F48*INDEX(WasteEFs!$H$9:$L$62,MATCH($C48,WasteEFs!$B$9:$B$62,0),MATCH(J$4,WasteEFs!$H$8:$L$8,0))</f>
        <v>0</v>
      </c>
      <c r="P48" s="51">
        <f>$F48*INDEX(WasteEFs!$H$9:$L$62,MATCH($C48,WasteEFs!$B$9:$B$62,0),MATCH(K$4,WasteEFs!$H$8:$L$8,0))</f>
        <v>0</v>
      </c>
      <c r="Q48" s="55">
        <f t="shared" si="3"/>
        <v>0</v>
      </c>
      <c r="R48" s="52">
        <f t="shared" si="4"/>
        <v>0</v>
      </c>
    </row>
    <row r="49" spans="2:22" x14ac:dyDescent="0.25">
      <c r="C49" s="48" t="s">
        <v>62</v>
      </c>
      <c r="D49" s="88">
        <v>0</v>
      </c>
      <c r="E49" s="55">
        <f t="shared" si="0"/>
        <v>0</v>
      </c>
      <c r="F49" s="55">
        <f t="shared" si="1"/>
        <v>0</v>
      </c>
      <c r="G49" s="45"/>
      <c r="I49" s="51">
        <f>$E49*INDEX(WasteEFs!$H$9:$L$62,MATCH($C49,WasteEFs!$B$9:$B$62,0),MATCH(I$4,WasteEFs!$H$8:$L$8,0))</f>
        <v>0</v>
      </c>
      <c r="J49" s="51">
        <f>$E49*INDEX(WasteEFs!$H$9:$L$62,MATCH($C49,WasteEFs!$B$9:$B$62,0),MATCH(J$4,WasteEFs!$H$8:$L$8,0))</f>
        <v>0</v>
      </c>
      <c r="K49" s="51">
        <f>$E49*INDEX(WasteEFs!$H$9:$L$62,MATCH($C49,WasteEFs!$B$9:$B$62,0),MATCH(K$4,WasteEFs!$H$8:$L$8,0))</f>
        <v>0</v>
      </c>
      <c r="L49" s="55">
        <f t="shared" si="2"/>
        <v>0</v>
      </c>
      <c r="N49" s="51">
        <f>$F49*INDEX(WasteEFs!$H$9:$L$62,MATCH($C49,WasteEFs!$B$9:$B$62,0),MATCH(I$4,WasteEFs!$H$8:$L$8,0))</f>
        <v>0</v>
      </c>
      <c r="O49" s="51">
        <f>$F49*INDEX(WasteEFs!$H$9:$L$62,MATCH($C49,WasteEFs!$B$9:$B$62,0),MATCH(J$4,WasteEFs!$H$8:$L$8,0))</f>
        <v>0</v>
      </c>
      <c r="P49" s="51">
        <f>$F49*INDEX(WasteEFs!$H$9:$L$62,MATCH($C49,WasteEFs!$B$9:$B$62,0),MATCH(K$4,WasteEFs!$H$8:$L$8,0))</f>
        <v>0</v>
      </c>
      <c r="Q49" s="55">
        <f t="shared" si="3"/>
        <v>0</v>
      </c>
      <c r="R49" s="52">
        <f t="shared" si="4"/>
        <v>0</v>
      </c>
    </row>
    <row r="50" spans="2:22" x14ac:dyDescent="0.25">
      <c r="C50" s="48" t="s">
        <v>10</v>
      </c>
      <c r="D50" s="88">
        <v>0</v>
      </c>
      <c r="E50" s="55">
        <f t="shared" si="0"/>
        <v>0</v>
      </c>
      <c r="F50" s="55">
        <f t="shared" si="1"/>
        <v>0</v>
      </c>
      <c r="G50" s="45"/>
      <c r="I50" s="51">
        <f>$E50*INDEX(WasteEFs!$H$9:$L$62,MATCH($C50,WasteEFs!$B$9:$B$62,0),MATCH(I$4,WasteEFs!$H$8:$L$8,0))</f>
        <v>0</v>
      </c>
      <c r="J50" s="51">
        <f>$E50*INDEX(WasteEFs!$H$9:$L$62,MATCH($C50,WasteEFs!$B$9:$B$62,0),MATCH(J$4,WasteEFs!$H$8:$L$8,0))</f>
        <v>0</v>
      </c>
      <c r="K50" s="51">
        <f>$E50*INDEX(WasteEFs!$H$9:$L$62,MATCH($C50,WasteEFs!$B$9:$B$62,0),MATCH(K$4,WasteEFs!$H$8:$L$8,0))</f>
        <v>0</v>
      </c>
      <c r="L50" s="55">
        <f t="shared" si="2"/>
        <v>0</v>
      </c>
      <c r="N50" s="51">
        <f>$F50*INDEX(WasteEFs!$H$9:$L$62,MATCH($C50,WasteEFs!$B$9:$B$62,0),MATCH(I$4,WasteEFs!$H$8:$L$8,0))</f>
        <v>0</v>
      </c>
      <c r="O50" s="51">
        <f>$F50*INDEX(WasteEFs!$H$9:$L$62,MATCH($C50,WasteEFs!$B$9:$B$62,0),MATCH(J$4,WasteEFs!$H$8:$L$8,0))</f>
        <v>0</v>
      </c>
      <c r="P50" s="51">
        <f>$F50*INDEX(WasteEFs!$H$9:$L$62,MATCH($C50,WasteEFs!$B$9:$B$62,0),MATCH(K$4,WasteEFs!$H$8:$L$8,0))</f>
        <v>0</v>
      </c>
      <c r="Q50" s="55">
        <f t="shared" si="3"/>
        <v>0</v>
      </c>
      <c r="R50" s="52">
        <f t="shared" si="4"/>
        <v>0</v>
      </c>
    </row>
    <row r="51" spans="2:22" x14ac:dyDescent="0.25">
      <c r="C51" s="48" t="s">
        <v>65</v>
      </c>
      <c r="D51" s="88">
        <v>4.5999999999999999E-3</v>
      </c>
      <c r="E51" s="55">
        <f t="shared" si="0"/>
        <v>2082.7465999999999</v>
      </c>
      <c r="F51" s="55">
        <f t="shared" si="1"/>
        <v>2071.3541521631028</v>
      </c>
      <c r="G51" s="45"/>
      <c r="I51" s="51">
        <f>$E51*INDEX(WasteEFs!$H$9:$L$62,MATCH($C51,WasteEFs!$B$9:$B$62,0),MATCH(I$4,WasteEFs!$H$8:$L$8,0))</f>
        <v>42.185030875960983</v>
      </c>
      <c r="J51" s="51">
        <f>$E51*INDEX(WasteEFs!$H$9:$L$62,MATCH($C51,WasteEFs!$B$9:$B$62,0),MATCH(J$4,WasteEFs!$H$8:$L$8,0))</f>
        <v>0</v>
      </c>
      <c r="K51" s="51">
        <f>$E51*INDEX(WasteEFs!$H$9:$L$62,MATCH($C51,WasteEFs!$B$9:$B$62,0),MATCH(K$4,WasteEFs!$H$8:$L$8,0))</f>
        <v>0</v>
      </c>
      <c r="L51" s="55">
        <f t="shared" si="2"/>
        <v>42.185030875960983</v>
      </c>
      <c r="N51" s="51">
        <f>$F51*INDEX(WasteEFs!$H$9:$L$62,MATCH($C51,WasteEFs!$B$9:$B$62,0),MATCH(I$4,WasteEFs!$H$8:$L$8,0))</f>
        <v>41.95428232318347</v>
      </c>
      <c r="O51" s="51">
        <f>$F51*INDEX(WasteEFs!$H$9:$L$62,MATCH($C51,WasteEFs!$B$9:$B$62,0),MATCH(J$4,WasteEFs!$H$8:$L$8,0))</f>
        <v>0</v>
      </c>
      <c r="P51" s="51">
        <f>$F51*INDEX(WasteEFs!$H$9:$L$62,MATCH($C51,WasteEFs!$B$9:$B$62,0),MATCH(K$4,WasteEFs!$H$8:$L$8,0))</f>
        <v>0</v>
      </c>
      <c r="Q51" s="55">
        <f t="shared" si="3"/>
        <v>41.95428232318347</v>
      </c>
      <c r="R51" s="52">
        <f t="shared" si="4"/>
        <v>4.5748383888612621E-3</v>
      </c>
    </row>
    <row r="52" spans="2:22" x14ac:dyDescent="0.25">
      <c r="C52" s="48" t="s">
        <v>14</v>
      </c>
      <c r="D52" s="88">
        <v>5.9999999999999995E-4</v>
      </c>
      <c r="E52" s="55">
        <f t="shared" si="0"/>
        <v>271.6626</v>
      </c>
      <c r="F52" s="55">
        <f t="shared" si="1"/>
        <v>270.17662854301341</v>
      </c>
      <c r="G52" s="45"/>
      <c r="I52" s="51">
        <f>$E52*INDEX(WasteEFs!$H$9:$L$62,MATCH($C52,WasteEFs!$B$9:$B$62,0),MATCH(I$4,WasteEFs!$H$8:$L$8,0))</f>
        <v>5.5023953316470848</v>
      </c>
      <c r="J52" s="51">
        <f>$E52*INDEX(WasteEFs!$H$9:$L$62,MATCH($C52,WasteEFs!$B$9:$B$62,0),MATCH(J$4,WasteEFs!$H$8:$L$8,0))</f>
        <v>0</v>
      </c>
      <c r="K52" s="51">
        <f>$E52*INDEX(WasteEFs!$H$9:$L$62,MATCH($C52,WasteEFs!$B$9:$B$62,0),MATCH(K$4,WasteEFs!$H$8:$L$8,0))</f>
        <v>0</v>
      </c>
      <c r="L52" s="55">
        <f t="shared" si="2"/>
        <v>5.5023953316470848</v>
      </c>
      <c r="N52" s="51">
        <f>$F52*INDEX(WasteEFs!$H$9:$L$62,MATCH($C52,WasteEFs!$B$9:$B$62,0),MATCH(I$4,WasteEFs!$H$8:$L$8,0))</f>
        <v>5.4722976943282795</v>
      </c>
      <c r="O52" s="51">
        <f>$F52*INDEX(WasteEFs!$H$9:$L$62,MATCH($C52,WasteEFs!$B$9:$B$62,0),MATCH(J$4,WasteEFs!$H$8:$L$8,0))</f>
        <v>0</v>
      </c>
      <c r="P52" s="51">
        <f>$F52*INDEX(WasteEFs!$H$9:$L$62,MATCH($C52,WasteEFs!$B$9:$B$62,0),MATCH(K$4,WasteEFs!$H$8:$L$8,0))</f>
        <v>0</v>
      </c>
      <c r="Q52" s="55">
        <f t="shared" si="3"/>
        <v>5.4722976943282795</v>
      </c>
      <c r="R52" s="52">
        <f t="shared" si="4"/>
        <v>5.9671805072103424E-4</v>
      </c>
    </row>
    <row r="53" spans="2:22" x14ac:dyDescent="0.25">
      <c r="C53" s="48" t="s">
        <v>68</v>
      </c>
      <c r="D53" s="88">
        <v>0</v>
      </c>
      <c r="E53" s="55">
        <f t="shared" si="0"/>
        <v>0</v>
      </c>
      <c r="F53" s="55">
        <f t="shared" si="1"/>
        <v>0</v>
      </c>
      <c r="G53" s="45"/>
      <c r="I53" s="51">
        <f>$E53*INDEX(WasteEFs!$H$9:$L$62,MATCH($C53,WasteEFs!$B$9:$B$62,0),MATCH(I$4,WasteEFs!$H$8:$L$8,0))</f>
        <v>0</v>
      </c>
      <c r="J53" s="51">
        <f>$E53*INDEX(WasteEFs!$H$9:$L$62,MATCH($C53,WasteEFs!$B$9:$B$62,0),MATCH(J$4,WasteEFs!$H$8:$L$8,0))</f>
        <v>0</v>
      </c>
      <c r="K53" s="51">
        <f>$E53*INDEX(WasteEFs!$H$9:$L$62,MATCH($C53,WasteEFs!$B$9:$B$62,0),MATCH(K$4,WasteEFs!$H$8:$L$8,0))</f>
        <v>0</v>
      </c>
      <c r="L53" s="55">
        <f t="shared" si="2"/>
        <v>0</v>
      </c>
      <c r="N53" s="51">
        <f>$F53*INDEX(WasteEFs!$H$9:$L$62,MATCH($C53,WasteEFs!$B$9:$B$62,0),MATCH(I$4,WasteEFs!$H$8:$L$8,0))</f>
        <v>0</v>
      </c>
      <c r="O53" s="51">
        <f>$F53*INDEX(WasteEFs!$H$9:$L$62,MATCH($C53,WasteEFs!$B$9:$B$62,0),MATCH(J$4,WasteEFs!$H$8:$L$8,0))</f>
        <v>0</v>
      </c>
      <c r="P53" s="51">
        <f>$F53*INDEX(WasteEFs!$H$9:$L$62,MATCH($C53,WasteEFs!$B$9:$B$62,0),MATCH(K$4,WasteEFs!$H$8:$L$8,0))</f>
        <v>0</v>
      </c>
      <c r="Q53" s="55">
        <f t="shared" si="3"/>
        <v>0</v>
      </c>
      <c r="R53" s="52">
        <f t="shared" si="4"/>
        <v>0</v>
      </c>
    </row>
    <row r="54" spans="2:22" x14ac:dyDescent="0.25">
      <c r="C54" s="48" t="s">
        <v>11</v>
      </c>
      <c r="D54" s="88">
        <v>0</v>
      </c>
      <c r="E54" s="55">
        <f t="shared" si="0"/>
        <v>0</v>
      </c>
      <c r="F54" s="55">
        <f t="shared" si="1"/>
        <v>0</v>
      </c>
      <c r="G54" s="45"/>
      <c r="I54" s="51">
        <f>$E54*INDEX(WasteEFs!$H$9:$L$62,MATCH($C54,WasteEFs!$B$9:$B$62,0),MATCH(I$4,WasteEFs!$H$8:$L$8,0))</f>
        <v>0</v>
      </c>
      <c r="J54" s="51">
        <f>$E54*INDEX(WasteEFs!$H$9:$L$62,MATCH($C54,WasteEFs!$B$9:$B$62,0),MATCH(J$4,WasteEFs!$H$8:$L$8,0))</f>
        <v>0</v>
      </c>
      <c r="K54" s="51">
        <f>$E54*INDEX(WasteEFs!$H$9:$L$62,MATCH($C54,WasteEFs!$B$9:$B$62,0),MATCH(K$4,WasteEFs!$H$8:$L$8,0))</f>
        <v>0</v>
      </c>
      <c r="L54" s="55">
        <f t="shared" si="2"/>
        <v>0</v>
      </c>
      <c r="N54" s="51">
        <f>$F54*INDEX(WasteEFs!$H$9:$L$62,MATCH($C54,WasteEFs!$B$9:$B$62,0),MATCH(I$4,WasteEFs!$H$8:$L$8,0))</f>
        <v>0</v>
      </c>
      <c r="O54" s="51">
        <f>$F54*INDEX(WasteEFs!$H$9:$L$62,MATCH($C54,WasteEFs!$B$9:$B$62,0),MATCH(J$4,WasteEFs!$H$8:$L$8,0))</f>
        <v>0</v>
      </c>
      <c r="P54" s="51">
        <f>$F54*INDEX(WasteEFs!$H$9:$L$62,MATCH($C54,WasteEFs!$B$9:$B$62,0),MATCH(K$4,WasteEFs!$H$8:$L$8,0))</f>
        <v>0</v>
      </c>
      <c r="Q54" s="55">
        <f t="shared" si="3"/>
        <v>0</v>
      </c>
      <c r="R54" s="52">
        <f t="shared" si="4"/>
        <v>0</v>
      </c>
    </row>
    <row r="55" spans="2:22" x14ac:dyDescent="0.25">
      <c r="C55" s="48" t="s">
        <v>70</v>
      </c>
      <c r="D55" s="88">
        <v>0</v>
      </c>
      <c r="E55" s="55">
        <f t="shared" si="0"/>
        <v>0</v>
      </c>
      <c r="F55" s="55">
        <f t="shared" si="1"/>
        <v>0</v>
      </c>
      <c r="G55" s="45"/>
      <c r="I55" s="51">
        <f>$E55*INDEX(WasteEFs!$H$9:$L$62,MATCH($C55,WasteEFs!$B$9:$B$62,0),MATCH(I$4,WasteEFs!$H$8:$L$8,0))</f>
        <v>0</v>
      </c>
      <c r="J55" s="51">
        <f>$E55*INDEX(WasteEFs!$H$9:$L$62,MATCH($C55,WasteEFs!$B$9:$B$62,0),MATCH(J$4,WasteEFs!$H$8:$L$8,0))</f>
        <v>0</v>
      </c>
      <c r="K55" s="51">
        <f>$E55*INDEX(WasteEFs!$H$9:$L$62,MATCH($C55,WasteEFs!$B$9:$B$62,0),MATCH(K$4,WasteEFs!$H$8:$L$8,0))</f>
        <v>0</v>
      </c>
      <c r="L55" s="55">
        <f t="shared" si="2"/>
        <v>0</v>
      </c>
      <c r="N55" s="51">
        <f>$F55*INDEX(WasteEFs!$H$9:$L$62,MATCH($C55,WasteEFs!$B$9:$B$62,0),MATCH(I$4,WasteEFs!$H$8:$L$8,0))</f>
        <v>0</v>
      </c>
      <c r="O55" s="51">
        <f>$F55*INDEX(WasteEFs!$H$9:$L$62,MATCH($C55,WasteEFs!$B$9:$B$62,0),MATCH(J$4,WasteEFs!$H$8:$L$8,0))</f>
        <v>0</v>
      </c>
      <c r="P55" s="51">
        <f>$F55*INDEX(WasteEFs!$H$9:$L$62,MATCH($C55,WasteEFs!$B$9:$B$62,0),MATCH(K$4,WasteEFs!$H$8:$L$8,0))</f>
        <v>0</v>
      </c>
      <c r="Q55" s="55">
        <f t="shared" si="3"/>
        <v>0</v>
      </c>
      <c r="R55" s="52">
        <f t="shared" si="4"/>
        <v>0</v>
      </c>
    </row>
    <row r="56" spans="2:22" x14ac:dyDescent="0.25">
      <c r="C56" s="48" t="s">
        <v>71</v>
      </c>
      <c r="D56" s="88">
        <v>0</v>
      </c>
      <c r="E56" s="55">
        <f t="shared" si="0"/>
        <v>0</v>
      </c>
      <c r="F56" s="55">
        <f t="shared" si="1"/>
        <v>0</v>
      </c>
      <c r="G56" s="45"/>
      <c r="I56" s="51">
        <f>$E56*INDEX(WasteEFs!$H$9:$L$62,MATCH($C56,WasteEFs!$B$9:$B$62,0),MATCH(I$4,WasteEFs!$H$8:$L$8,0))</f>
        <v>0</v>
      </c>
      <c r="J56" s="51">
        <f>$E56*INDEX(WasteEFs!$H$9:$L$62,MATCH($C56,WasteEFs!$B$9:$B$62,0),MATCH(J$4,WasteEFs!$H$8:$L$8,0))</f>
        <v>0</v>
      </c>
      <c r="K56" s="51">
        <f>$E56*INDEX(WasteEFs!$H$9:$L$62,MATCH($C56,WasteEFs!$B$9:$B$62,0),MATCH(K$4,WasteEFs!$H$8:$L$8,0))</f>
        <v>0</v>
      </c>
      <c r="L56" s="55">
        <f t="shared" si="2"/>
        <v>0</v>
      </c>
      <c r="N56" s="51">
        <f>$F56*INDEX(WasteEFs!$H$9:$L$62,MATCH($C56,WasteEFs!$B$9:$B$62,0),MATCH(I$4,WasteEFs!$H$8:$L$8,0))</f>
        <v>0</v>
      </c>
      <c r="O56" s="51">
        <f>$F56*INDEX(WasteEFs!$H$9:$L$62,MATCH($C56,WasteEFs!$B$9:$B$62,0),MATCH(J$4,WasteEFs!$H$8:$L$8,0))</f>
        <v>0</v>
      </c>
      <c r="P56" s="51">
        <f>$F56*INDEX(WasteEFs!$H$9:$L$62,MATCH($C56,WasteEFs!$B$9:$B$62,0),MATCH(K$4,WasteEFs!$H$8:$L$8,0))</f>
        <v>0</v>
      </c>
      <c r="Q56" s="55">
        <f t="shared" si="3"/>
        <v>0</v>
      </c>
      <c r="R56" s="52">
        <f t="shared" si="4"/>
        <v>0</v>
      </c>
    </row>
    <row r="57" spans="2:22" x14ac:dyDescent="0.25">
      <c r="C57" s="48" t="s">
        <v>72</v>
      </c>
      <c r="D57" s="88">
        <v>0</v>
      </c>
      <c r="E57" s="55">
        <f t="shared" si="0"/>
        <v>0</v>
      </c>
      <c r="F57" s="55">
        <f t="shared" si="1"/>
        <v>0</v>
      </c>
      <c r="G57" s="45"/>
      <c r="I57" s="51">
        <f>$E57*INDEX(WasteEFs!$H$9:$L$62,MATCH($C57,WasteEFs!$B$9:$B$62,0),MATCH(I$4,WasteEFs!$H$8:$L$8,0))</f>
        <v>0</v>
      </c>
      <c r="J57" s="51">
        <f>$E57*INDEX(WasteEFs!$H$9:$L$62,MATCH($C57,WasteEFs!$B$9:$B$62,0),MATCH(J$4,WasteEFs!$H$8:$L$8,0))</f>
        <v>0</v>
      </c>
      <c r="K57" s="51">
        <f>$E57*INDEX(WasteEFs!$H$9:$L$62,MATCH($C57,WasteEFs!$B$9:$B$62,0),MATCH(K$4,WasteEFs!$H$8:$L$8,0))</f>
        <v>0</v>
      </c>
      <c r="L57" s="55">
        <f t="shared" si="2"/>
        <v>0</v>
      </c>
      <c r="N57" s="51">
        <f>$F57*INDEX(WasteEFs!$H$9:$L$62,MATCH($C57,WasteEFs!$B$9:$B$62,0),MATCH(I$4,WasteEFs!$H$8:$L$8,0))</f>
        <v>0</v>
      </c>
      <c r="O57" s="51">
        <f>$F57*INDEX(WasteEFs!$H$9:$L$62,MATCH($C57,WasteEFs!$B$9:$B$62,0),MATCH(J$4,WasteEFs!$H$8:$L$8,0))</f>
        <v>0</v>
      </c>
      <c r="P57" s="51">
        <f>$F57*INDEX(WasteEFs!$H$9:$L$62,MATCH($C57,WasteEFs!$B$9:$B$62,0),MATCH(K$4,WasteEFs!$H$8:$L$8,0))</f>
        <v>0</v>
      </c>
      <c r="Q57" s="55">
        <f t="shared" si="3"/>
        <v>0</v>
      </c>
      <c r="R57" s="52">
        <f t="shared" si="4"/>
        <v>0</v>
      </c>
    </row>
    <row r="58" spans="2:22" x14ac:dyDescent="0.25">
      <c r="C58" s="48" t="s">
        <v>73</v>
      </c>
      <c r="D58" s="88">
        <v>0</v>
      </c>
      <c r="E58" s="55">
        <f t="shared" si="0"/>
        <v>0</v>
      </c>
      <c r="F58" s="55">
        <f t="shared" si="1"/>
        <v>0</v>
      </c>
      <c r="G58" s="45"/>
      <c r="I58" s="51">
        <f>$E58*INDEX(WasteEFs!$H$9:$L$62,MATCH($C58,WasteEFs!$B$9:$B$62,0),MATCH(I$4,WasteEFs!$H$8:$L$8,0))</f>
        <v>0</v>
      </c>
      <c r="J58" s="51">
        <f>$E58*INDEX(WasteEFs!$H$9:$L$62,MATCH($C58,WasteEFs!$B$9:$B$62,0),MATCH(J$4,WasteEFs!$H$8:$L$8,0))</f>
        <v>0</v>
      </c>
      <c r="K58" s="51">
        <f>$E58*INDEX(WasteEFs!$H$9:$L$62,MATCH($C58,WasteEFs!$B$9:$B$62,0),MATCH(K$4,WasteEFs!$H$8:$L$8,0))</f>
        <v>0</v>
      </c>
      <c r="L58" s="55">
        <f t="shared" si="2"/>
        <v>0</v>
      </c>
      <c r="N58" s="51">
        <f>$F58*INDEX(WasteEFs!$H$9:$L$62,MATCH($C58,WasteEFs!$B$9:$B$62,0),MATCH(I$4,WasteEFs!$H$8:$L$8,0))</f>
        <v>0</v>
      </c>
      <c r="O58" s="51">
        <f>$F58*INDEX(WasteEFs!$H$9:$L$62,MATCH($C58,WasteEFs!$B$9:$B$62,0),MATCH(J$4,WasteEFs!$H$8:$L$8,0))</f>
        <v>0</v>
      </c>
      <c r="P58" s="51">
        <f>$F58*INDEX(WasteEFs!$H$9:$L$62,MATCH($C58,WasteEFs!$B$9:$B$62,0),MATCH(K$4,WasteEFs!$H$8:$L$8,0))</f>
        <v>0</v>
      </c>
      <c r="Q58" s="55">
        <f t="shared" si="3"/>
        <v>0</v>
      </c>
      <c r="R58" s="52">
        <f t="shared" si="4"/>
        <v>0</v>
      </c>
    </row>
    <row r="59" spans="2:22" x14ac:dyDescent="0.25">
      <c r="C59" s="48" t="s">
        <v>84</v>
      </c>
      <c r="D59" s="78">
        <f>SUM(D5:D58)</f>
        <v>1.0054999999999998</v>
      </c>
      <c r="E59" s="55">
        <f>SUM(E5:E58)</f>
        <v>455261.24050000001</v>
      </c>
      <c r="F59" s="55">
        <f>SUM(F5:F58)</f>
        <v>452771</v>
      </c>
      <c r="G59" s="45"/>
      <c r="H59" s="45"/>
      <c r="I59" s="55">
        <f>SUM(I5:I58)</f>
        <v>9221.0975099519073</v>
      </c>
      <c r="J59" s="55">
        <f t="shared" ref="J59:K59" si="5">SUM(J5:J58)</f>
        <v>112298.64964997878</v>
      </c>
      <c r="K59" s="55">
        <f t="shared" si="5"/>
        <v>-165201.5504025952</v>
      </c>
      <c r="L59" s="55">
        <f>SUM(L5:L58)</f>
        <v>-43681.803242664515</v>
      </c>
      <c r="M59" s="45"/>
      <c r="N59" s="55">
        <f>SUM(N5:N58)</f>
        <v>9170.6588860784777</v>
      </c>
      <c r="O59" s="55">
        <f t="shared" ref="O59:Q59" si="6">SUM(O5:O58)</f>
        <v>111684.38552956615</v>
      </c>
      <c r="P59" s="55">
        <f t="shared" si="6"/>
        <v>-164297.91188721551</v>
      </c>
      <c r="Q59" s="55">
        <f t="shared" si="6"/>
        <v>-43442.867471570877</v>
      </c>
      <c r="R59" s="52">
        <f t="shared" si="4"/>
        <v>1</v>
      </c>
    </row>
    <row r="60" spans="2:22" x14ac:dyDescent="0.25">
      <c r="H60" s="45"/>
      <c r="I60" s="45"/>
    </row>
    <row r="61" spans="2:22" ht="15.75" x14ac:dyDescent="0.25">
      <c r="B61" s="34"/>
      <c r="C61" s="38"/>
      <c r="D61" s="76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2:22" x14ac:dyDescent="0.25">
      <c r="C62" s="38"/>
      <c r="D62" s="76"/>
      <c r="E62" s="89"/>
      <c r="F62" s="89"/>
      <c r="G62" s="89"/>
      <c r="H62" s="38"/>
      <c r="I62" s="89"/>
      <c r="J62" s="89"/>
      <c r="K62" s="89"/>
      <c r="L62" s="46"/>
      <c r="M62" s="38"/>
      <c r="N62" s="89"/>
      <c r="O62" s="89"/>
      <c r="P62" s="89"/>
      <c r="Q62" s="38"/>
      <c r="R62" s="89"/>
      <c r="S62" s="89"/>
      <c r="T62" s="89"/>
      <c r="U62" s="38"/>
      <c r="V62" s="38"/>
    </row>
    <row r="63" spans="2:22" x14ac:dyDescent="0.25">
      <c r="C63" s="38" t="s">
        <v>171</v>
      </c>
      <c r="D63" s="76"/>
      <c r="E63" s="74">
        <v>452771</v>
      </c>
      <c r="F63" s="62"/>
      <c r="G63" s="62"/>
      <c r="H63" s="38"/>
      <c r="I63" s="63"/>
      <c r="J63" s="60"/>
      <c r="K63" s="60"/>
      <c r="L63" s="60"/>
      <c r="M63" s="59"/>
      <c r="N63" s="60"/>
      <c r="O63" s="60"/>
      <c r="P63" s="60"/>
      <c r="Q63" s="59"/>
      <c r="R63" s="60"/>
      <c r="S63" s="60"/>
      <c r="T63" s="63"/>
      <c r="U63" s="38"/>
      <c r="V63" s="38"/>
    </row>
    <row r="64" spans="2:22" x14ac:dyDescent="0.25">
      <c r="C64" s="38"/>
      <c r="D64" s="76"/>
      <c r="E64" s="64"/>
      <c r="F64" s="64"/>
      <c r="G64" s="64"/>
      <c r="H64" s="38"/>
      <c r="I64" s="65"/>
      <c r="J64" s="65"/>
      <c r="K64" s="65"/>
      <c r="L64" s="65"/>
      <c r="M64" s="38"/>
      <c r="N64" s="65"/>
      <c r="O64" s="65"/>
      <c r="P64" s="65"/>
      <c r="Q64" s="38"/>
      <c r="R64" s="65"/>
      <c r="S64" s="65"/>
      <c r="T64" s="65"/>
      <c r="U64" s="38"/>
      <c r="V64" s="38"/>
    </row>
    <row r="65" spans="3:22" x14ac:dyDescent="0.25">
      <c r="C65" s="38"/>
      <c r="D65" s="76"/>
      <c r="E65" s="64"/>
      <c r="F65" s="64"/>
      <c r="G65" s="64"/>
      <c r="H65" s="38"/>
      <c r="I65" s="65"/>
      <c r="J65" s="65"/>
      <c r="K65" s="65"/>
      <c r="L65" s="65"/>
      <c r="M65" s="38"/>
      <c r="N65" s="65"/>
      <c r="O65" s="65"/>
      <c r="P65" s="65"/>
      <c r="Q65" s="38"/>
      <c r="R65" s="65"/>
      <c r="S65" s="65"/>
      <c r="T65" s="65"/>
      <c r="U65" s="38"/>
      <c r="V65" s="38"/>
    </row>
    <row r="66" spans="3:22" x14ac:dyDescent="0.25">
      <c r="C66" s="38"/>
      <c r="D66" s="76"/>
      <c r="E66" s="64"/>
      <c r="F66" s="64"/>
      <c r="G66" s="64"/>
      <c r="H66" s="38"/>
      <c r="I66" s="65"/>
      <c r="J66" s="65"/>
      <c r="K66" s="65"/>
      <c r="L66" s="65"/>
      <c r="M66" s="38"/>
      <c r="N66" s="65"/>
      <c r="O66" s="65"/>
      <c r="P66" s="65"/>
      <c r="Q66" s="38"/>
      <c r="R66" s="65"/>
      <c r="S66" s="65"/>
      <c r="T66" s="65"/>
      <c r="U66" s="38"/>
      <c r="V66" s="38"/>
    </row>
    <row r="67" spans="3:22" x14ac:dyDescent="0.25">
      <c r="C67" s="38"/>
      <c r="D67" s="76"/>
      <c r="E67" s="64"/>
      <c r="F67" s="64"/>
      <c r="G67" s="64"/>
      <c r="H67" s="38"/>
      <c r="I67" s="65"/>
      <c r="J67" s="65"/>
      <c r="K67" s="65"/>
      <c r="L67" s="65"/>
      <c r="M67" s="38"/>
      <c r="N67" s="65"/>
      <c r="O67" s="65"/>
      <c r="P67" s="65"/>
      <c r="Q67" s="38"/>
      <c r="R67" s="65"/>
      <c r="S67" s="65"/>
      <c r="T67" s="65"/>
      <c r="U67" s="38"/>
      <c r="V67" s="38"/>
    </row>
    <row r="68" spans="3:22" x14ac:dyDescent="0.25">
      <c r="C68" s="38"/>
      <c r="D68" s="76"/>
      <c r="E68" s="64"/>
      <c r="F68" s="64"/>
      <c r="G68" s="64"/>
      <c r="H68" s="38"/>
      <c r="I68" s="65"/>
      <c r="J68" s="65"/>
      <c r="K68" s="65"/>
      <c r="L68" s="65"/>
      <c r="M68" s="38"/>
      <c r="N68" s="65"/>
      <c r="O68" s="65"/>
      <c r="P68" s="65"/>
      <c r="Q68" s="38"/>
      <c r="R68" s="65"/>
      <c r="S68" s="65"/>
      <c r="T68" s="65"/>
      <c r="U68" s="38"/>
      <c r="V68" s="38"/>
    </row>
    <row r="69" spans="3:22" x14ac:dyDescent="0.25">
      <c r="C69" s="38"/>
      <c r="D69" s="76"/>
      <c r="E69" s="64"/>
      <c r="F69" s="64"/>
      <c r="G69" s="64"/>
      <c r="H69" s="38"/>
      <c r="I69" s="65"/>
      <c r="J69" s="65"/>
      <c r="K69" s="65"/>
      <c r="L69" s="65"/>
      <c r="M69" s="38"/>
      <c r="N69" s="65"/>
      <c r="O69" s="65"/>
      <c r="P69" s="65"/>
      <c r="Q69" s="38"/>
      <c r="R69" s="65"/>
      <c r="S69" s="65"/>
      <c r="T69" s="65"/>
      <c r="U69" s="38"/>
      <c r="V69" s="38"/>
    </row>
    <row r="70" spans="3:22" x14ac:dyDescent="0.25">
      <c r="C70" s="38"/>
      <c r="D70" s="76"/>
      <c r="E70" s="64"/>
      <c r="F70" s="64"/>
      <c r="G70" s="64"/>
      <c r="H70" s="38"/>
      <c r="I70" s="65"/>
      <c r="J70" s="65"/>
      <c r="K70" s="65"/>
      <c r="L70" s="65"/>
      <c r="M70" s="38"/>
      <c r="N70" s="65"/>
      <c r="O70" s="65"/>
      <c r="P70" s="65"/>
      <c r="Q70" s="38"/>
      <c r="R70" s="65"/>
      <c r="S70" s="65"/>
      <c r="T70" s="65"/>
      <c r="U70" s="38"/>
      <c r="V70" s="38"/>
    </row>
    <row r="71" spans="3:22" x14ac:dyDescent="0.25">
      <c r="C71" s="38"/>
      <c r="D71" s="76"/>
      <c r="E71" s="64"/>
      <c r="F71" s="64"/>
      <c r="G71" s="64"/>
      <c r="H71" s="38"/>
      <c r="I71" s="65"/>
      <c r="J71" s="65"/>
      <c r="K71" s="65"/>
      <c r="L71" s="65"/>
      <c r="M71" s="38"/>
      <c r="N71" s="65"/>
      <c r="O71" s="65"/>
      <c r="P71" s="65"/>
      <c r="Q71" s="38"/>
      <c r="R71" s="65"/>
      <c r="S71" s="65"/>
      <c r="T71" s="65"/>
      <c r="U71" s="38"/>
      <c r="V71" s="38"/>
    </row>
    <row r="72" spans="3:22" x14ac:dyDescent="0.25">
      <c r="C72" s="38"/>
      <c r="D72" s="76"/>
      <c r="E72" s="64"/>
      <c r="F72" s="64"/>
      <c r="G72" s="64"/>
      <c r="H72" s="38"/>
      <c r="I72" s="65"/>
      <c r="J72" s="65"/>
      <c r="K72" s="65"/>
      <c r="L72" s="65"/>
      <c r="M72" s="38"/>
      <c r="N72" s="65"/>
      <c r="O72" s="65"/>
      <c r="P72" s="65"/>
      <c r="Q72" s="38"/>
      <c r="R72" s="65"/>
      <c r="S72" s="65"/>
      <c r="T72" s="65"/>
      <c r="U72" s="38"/>
      <c r="V72" s="38"/>
    </row>
    <row r="73" spans="3:22" x14ac:dyDescent="0.25">
      <c r="C73" s="38"/>
      <c r="D73" s="76"/>
      <c r="E73" s="64"/>
      <c r="F73" s="64"/>
      <c r="G73" s="64"/>
      <c r="H73" s="38"/>
      <c r="I73" s="65"/>
      <c r="J73" s="65"/>
      <c r="K73" s="65"/>
      <c r="L73" s="65"/>
      <c r="M73" s="38"/>
      <c r="N73" s="65"/>
      <c r="O73" s="65"/>
      <c r="P73" s="65"/>
      <c r="Q73" s="38"/>
      <c r="R73" s="65"/>
      <c r="S73" s="65"/>
      <c r="T73" s="65"/>
      <c r="U73" s="38"/>
      <c r="V73" s="38"/>
    </row>
    <row r="74" spans="3:22" x14ac:dyDescent="0.25">
      <c r="C74" s="38"/>
      <c r="D74" s="76"/>
      <c r="E74" s="64"/>
      <c r="F74" s="64"/>
      <c r="G74" s="64"/>
      <c r="H74" s="38"/>
      <c r="I74" s="65"/>
      <c r="J74" s="65"/>
      <c r="K74" s="65"/>
      <c r="L74" s="65"/>
      <c r="M74" s="38"/>
      <c r="N74" s="65"/>
      <c r="O74" s="65"/>
      <c r="P74" s="65"/>
      <c r="Q74" s="38"/>
      <c r="R74" s="65"/>
      <c r="S74" s="65"/>
      <c r="T74" s="65"/>
      <c r="U74" s="38"/>
      <c r="V74" s="38"/>
    </row>
    <row r="75" spans="3:22" x14ac:dyDescent="0.25">
      <c r="C75" s="38"/>
      <c r="D75" s="76"/>
      <c r="E75" s="64"/>
      <c r="F75" s="64"/>
      <c r="G75" s="64"/>
      <c r="H75" s="38"/>
      <c r="I75" s="65"/>
      <c r="J75" s="65"/>
      <c r="K75" s="65"/>
      <c r="L75" s="65"/>
      <c r="M75" s="38"/>
      <c r="N75" s="65"/>
      <c r="O75" s="65"/>
      <c r="P75" s="65"/>
      <c r="Q75" s="38"/>
      <c r="R75" s="65"/>
      <c r="S75" s="65"/>
      <c r="T75" s="65"/>
      <c r="U75" s="38"/>
      <c r="V75" s="38"/>
    </row>
    <row r="76" spans="3:22" x14ac:dyDescent="0.25">
      <c r="C76" s="38"/>
      <c r="D76" s="76"/>
      <c r="E76" s="64"/>
      <c r="F76" s="64"/>
      <c r="G76" s="64"/>
      <c r="H76" s="38"/>
      <c r="I76" s="65"/>
      <c r="J76" s="65"/>
      <c r="K76" s="65"/>
      <c r="L76" s="65"/>
      <c r="M76" s="38"/>
      <c r="N76" s="65"/>
      <c r="O76" s="65"/>
      <c r="P76" s="65"/>
      <c r="Q76" s="38"/>
      <c r="R76" s="65"/>
      <c r="S76" s="65"/>
      <c r="T76" s="65"/>
      <c r="U76" s="38"/>
      <c r="V76" s="38"/>
    </row>
    <row r="77" spans="3:22" x14ac:dyDescent="0.25">
      <c r="C77" s="38"/>
      <c r="D77" s="76"/>
      <c r="E77" s="64"/>
      <c r="F77" s="64"/>
      <c r="G77" s="64"/>
      <c r="H77" s="38"/>
      <c r="I77" s="65"/>
      <c r="J77" s="65"/>
      <c r="K77" s="65"/>
      <c r="L77" s="65"/>
      <c r="M77" s="38"/>
      <c r="N77" s="65"/>
      <c r="O77" s="65"/>
      <c r="P77" s="65"/>
      <c r="Q77" s="38"/>
      <c r="R77" s="65"/>
      <c r="S77" s="65"/>
      <c r="T77" s="65"/>
      <c r="U77" s="38"/>
      <c r="V77" s="38"/>
    </row>
    <row r="78" spans="3:22" x14ac:dyDescent="0.25">
      <c r="C78" s="38"/>
      <c r="D78" s="76"/>
      <c r="E78" s="64"/>
      <c r="F78" s="64"/>
      <c r="G78" s="64"/>
      <c r="H78" s="38"/>
      <c r="I78" s="65"/>
      <c r="J78" s="65"/>
      <c r="K78" s="65"/>
      <c r="L78" s="65"/>
      <c r="M78" s="38"/>
      <c r="N78" s="65"/>
      <c r="O78" s="65"/>
      <c r="P78" s="65"/>
      <c r="Q78" s="38"/>
      <c r="R78" s="65"/>
      <c r="S78" s="65"/>
      <c r="T78" s="65"/>
      <c r="U78" s="38"/>
      <c r="V78" s="38"/>
    </row>
    <row r="79" spans="3:22" x14ac:dyDescent="0.25">
      <c r="C79" s="38"/>
      <c r="D79" s="76"/>
      <c r="E79" s="64"/>
      <c r="F79" s="64"/>
      <c r="G79" s="64"/>
      <c r="H79" s="38"/>
      <c r="I79" s="65"/>
      <c r="J79" s="65"/>
      <c r="K79" s="65"/>
      <c r="L79" s="65"/>
      <c r="M79" s="38"/>
      <c r="N79" s="65"/>
      <c r="O79" s="65"/>
      <c r="P79" s="65"/>
      <c r="Q79" s="38"/>
      <c r="R79" s="65"/>
      <c r="S79" s="65"/>
      <c r="T79" s="65"/>
      <c r="U79" s="38"/>
      <c r="V79" s="38"/>
    </row>
    <row r="80" spans="3:22" x14ac:dyDescent="0.25">
      <c r="C80" s="38"/>
      <c r="D80" s="76"/>
      <c r="E80" s="64"/>
      <c r="F80" s="64"/>
      <c r="G80" s="64"/>
      <c r="H80" s="38"/>
      <c r="I80" s="65"/>
      <c r="J80" s="65"/>
      <c r="K80" s="65"/>
      <c r="L80" s="65"/>
      <c r="M80" s="38"/>
      <c r="N80" s="65"/>
      <c r="O80" s="65"/>
      <c r="P80" s="65"/>
      <c r="Q80" s="38"/>
      <c r="R80" s="65"/>
      <c r="S80" s="65"/>
      <c r="T80" s="65"/>
      <c r="U80" s="38"/>
      <c r="V80" s="38"/>
    </row>
    <row r="81" spans="3:22" x14ac:dyDescent="0.25">
      <c r="C81" s="38"/>
      <c r="D81" s="76"/>
      <c r="E81" s="64"/>
      <c r="F81" s="64"/>
      <c r="G81" s="64"/>
      <c r="H81" s="38"/>
      <c r="I81" s="65"/>
      <c r="J81" s="65"/>
      <c r="K81" s="65"/>
      <c r="L81" s="65"/>
      <c r="M81" s="38"/>
      <c r="N81" s="65"/>
      <c r="O81" s="65"/>
      <c r="P81" s="65"/>
      <c r="Q81" s="38"/>
      <c r="R81" s="65"/>
      <c r="S81" s="65"/>
      <c r="T81" s="65"/>
      <c r="U81" s="38"/>
      <c r="V81" s="38"/>
    </row>
    <row r="82" spans="3:22" x14ac:dyDescent="0.25">
      <c r="C82" s="38"/>
      <c r="D82" s="76"/>
      <c r="E82" s="64"/>
      <c r="F82" s="64"/>
      <c r="G82" s="64"/>
      <c r="H82" s="38"/>
      <c r="I82" s="65"/>
      <c r="J82" s="65"/>
      <c r="K82" s="65"/>
      <c r="L82" s="65"/>
      <c r="M82" s="38"/>
      <c r="N82" s="65"/>
      <c r="O82" s="65"/>
      <c r="P82" s="65"/>
      <c r="Q82" s="38"/>
      <c r="R82" s="65"/>
      <c r="S82" s="65"/>
      <c r="T82" s="65"/>
      <c r="U82" s="38"/>
      <c r="V82" s="38"/>
    </row>
    <row r="83" spans="3:22" x14ac:dyDescent="0.25">
      <c r="C83" s="38"/>
      <c r="D83" s="76"/>
      <c r="E83" s="64"/>
      <c r="F83" s="64"/>
      <c r="G83" s="64"/>
      <c r="H83" s="38"/>
      <c r="I83" s="65"/>
      <c r="J83" s="65"/>
      <c r="K83" s="65"/>
      <c r="L83" s="65"/>
      <c r="M83" s="38"/>
      <c r="N83" s="65"/>
      <c r="O83" s="65"/>
      <c r="P83" s="65"/>
      <c r="Q83" s="38"/>
      <c r="R83" s="65"/>
      <c r="S83" s="65"/>
      <c r="T83" s="65"/>
      <c r="U83" s="38"/>
      <c r="V83" s="38"/>
    </row>
    <row r="84" spans="3:22" x14ac:dyDescent="0.25">
      <c r="C84" s="38"/>
      <c r="D84" s="76"/>
      <c r="E84" s="64"/>
      <c r="F84" s="64"/>
      <c r="G84" s="64"/>
      <c r="H84" s="38"/>
      <c r="I84" s="65"/>
      <c r="J84" s="65"/>
      <c r="K84" s="65"/>
      <c r="L84" s="65"/>
      <c r="M84" s="38"/>
      <c r="N84" s="65"/>
      <c r="O84" s="65"/>
      <c r="P84" s="65"/>
      <c r="Q84" s="38"/>
      <c r="R84" s="65"/>
      <c r="S84" s="65"/>
      <c r="T84" s="65"/>
      <c r="U84" s="38"/>
      <c r="V84" s="38"/>
    </row>
    <row r="85" spans="3:22" x14ac:dyDescent="0.25">
      <c r="C85" s="38"/>
      <c r="D85" s="76"/>
      <c r="E85" s="64"/>
      <c r="F85" s="64"/>
      <c r="G85" s="64"/>
      <c r="H85" s="38"/>
      <c r="I85" s="65"/>
      <c r="J85" s="65"/>
      <c r="K85" s="65"/>
      <c r="L85" s="65"/>
      <c r="M85" s="38"/>
      <c r="N85" s="65"/>
      <c r="O85" s="65"/>
      <c r="P85" s="65"/>
      <c r="Q85" s="38"/>
      <c r="R85" s="65"/>
      <c r="S85" s="65"/>
      <c r="T85" s="65"/>
      <c r="U85" s="38"/>
      <c r="V85" s="38"/>
    </row>
    <row r="86" spans="3:22" x14ac:dyDescent="0.25">
      <c r="C86" s="38"/>
      <c r="D86" s="76"/>
      <c r="E86" s="64"/>
      <c r="F86" s="64"/>
      <c r="G86" s="64"/>
      <c r="H86" s="38"/>
      <c r="I86" s="65"/>
      <c r="J86" s="65"/>
      <c r="K86" s="65"/>
      <c r="L86" s="65"/>
      <c r="M86" s="38"/>
      <c r="N86" s="65"/>
      <c r="O86" s="65"/>
      <c r="P86" s="65"/>
      <c r="Q86" s="38"/>
      <c r="R86" s="65"/>
      <c r="S86" s="65"/>
      <c r="T86" s="65"/>
      <c r="U86" s="38"/>
      <c r="V86" s="38"/>
    </row>
    <row r="87" spans="3:22" x14ac:dyDescent="0.25">
      <c r="C87" s="38"/>
      <c r="D87" s="76"/>
      <c r="E87" s="64"/>
      <c r="F87" s="64"/>
      <c r="G87" s="64"/>
      <c r="H87" s="38"/>
      <c r="I87" s="65"/>
      <c r="J87" s="65"/>
      <c r="K87" s="65"/>
      <c r="L87" s="65"/>
      <c r="M87" s="38"/>
      <c r="N87" s="65"/>
      <c r="O87" s="65"/>
      <c r="P87" s="65"/>
      <c r="Q87" s="38"/>
      <c r="R87" s="65"/>
      <c r="S87" s="65"/>
      <c r="T87" s="65"/>
      <c r="U87" s="38"/>
      <c r="V87" s="38"/>
    </row>
    <row r="88" spans="3:22" x14ac:dyDescent="0.25">
      <c r="C88" s="38"/>
      <c r="D88" s="76"/>
      <c r="E88" s="64"/>
      <c r="F88" s="64"/>
      <c r="G88" s="64"/>
      <c r="H88" s="38"/>
      <c r="I88" s="65"/>
      <c r="J88" s="65"/>
      <c r="K88" s="65"/>
      <c r="L88" s="65"/>
      <c r="M88" s="38"/>
      <c r="N88" s="65"/>
      <c r="O88" s="65"/>
      <c r="P88" s="65"/>
      <c r="Q88" s="38"/>
      <c r="R88" s="65"/>
      <c r="S88" s="65"/>
      <c r="T88" s="65"/>
      <c r="U88" s="38"/>
      <c r="V88" s="38"/>
    </row>
    <row r="89" spans="3:22" x14ac:dyDescent="0.25">
      <c r="C89" s="38"/>
      <c r="D89" s="76"/>
      <c r="E89" s="64"/>
      <c r="F89" s="64"/>
      <c r="G89" s="64"/>
      <c r="H89" s="38"/>
      <c r="I89" s="65"/>
      <c r="J89" s="65"/>
      <c r="K89" s="65"/>
      <c r="L89" s="65"/>
      <c r="M89" s="38"/>
      <c r="N89" s="65"/>
      <c r="O89" s="65"/>
      <c r="P89" s="65"/>
      <c r="Q89" s="38"/>
      <c r="R89" s="65"/>
      <c r="S89" s="65"/>
      <c r="T89" s="65"/>
      <c r="U89" s="38"/>
      <c r="V89" s="38"/>
    </row>
    <row r="90" spans="3:22" x14ac:dyDescent="0.25">
      <c r="C90" s="38"/>
      <c r="D90" s="76"/>
      <c r="E90" s="64"/>
      <c r="F90" s="64"/>
      <c r="G90" s="64"/>
      <c r="H90" s="38"/>
      <c r="I90" s="65"/>
      <c r="J90" s="65"/>
      <c r="K90" s="65"/>
      <c r="L90" s="65"/>
      <c r="M90" s="38"/>
      <c r="N90" s="65"/>
      <c r="O90" s="65"/>
      <c r="P90" s="65"/>
      <c r="Q90" s="38"/>
      <c r="R90" s="65"/>
      <c r="S90" s="65"/>
      <c r="T90" s="65"/>
      <c r="U90" s="38"/>
      <c r="V90" s="38"/>
    </row>
    <row r="91" spans="3:22" x14ac:dyDescent="0.25">
      <c r="C91" s="38"/>
      <c r="D91" s="76"/>
      <c r="E91" s="64"/>
      <c r="F91" s="64"/>
      <c r="G91" s="64"/>
      <c r="H91" s="38"/>
      <c r="I91" s="65"/>
      <c r="J91" s="65"/>
      <c r="K91" s="65"/>
      <c r="L91" s="65"/>
      <c r="M91" s="38"/>
      <c r="N91" s="65"/>
      <c r="O91" s="65"/>
      <c r="P91" s="65"/>
      <c r="Q91" s="38"/>
      <c r="R91" s="65"/>
      <c r="S91" s="65"/>
      <c r="T91" s="65"/>
      <c r="U91" s="38"/>
      <c r="V91" s="38"/>
    </row>
    <row r="92" spans="3:22" x14ac:dyDescent="0.25">
      <c r="C92" s="38"/>
      <c r="D92" s="76"/>
      <c r="E92" s="64"/>
      <c r="F92" s="64"/>
      <c r="G92" s="64"/>
      <c r="H92" s="38"/>
      <c r="I92" s="65"/>
      <c r="J92" s="65"/>
      <c r="K92" s="65"/>
      <c r="L92" s="65"/>
      <c r="M92" s="38"/>
      <c r="N92" s="65"/>
      <c r="O92" s="65"/>
      <c r="P92" s="65"/>
      <c r="Q92" s="38"/>
      <c r="R92" s="65"/>
      <c r="S92" s="65"/>
      <c r="T92" s="65"/>
      <c r="U92" s="38"/>
      <c r="V92" s="38"/>
    </row>
    <row r="93" spans="3:22" x14ac:dyDescent="0.25">
      <c r="C93" s="38"/>
      <c r="D93" s="76"/>
      <c r="E93" s="64"/>
      <c r="F93" s="64"/>
      <c r="G93" s="64"/>
      <c r="H93" s="38"/>
      <c r="I93" s="65"/>
      <c r="J93" s="65"/>
      <c r="K93" s="65"/>
      <c r="L93" s="65"/>
      <c r="M93" s="38"/>
      <c r="N93" s="65"/>
      <c r="O93" s="65"/>
      <c r="P93" s="65"/>
      <c r="Q93" s="38"/>
      <c r="R93" s="65"/>
      <c r="S93" s="65"/>
      <c r="T93" s="65"/>
      <c r="U93" s="38"/>
      <c r="V93" s="38"/>
    </row>
    <row r="94" spans="3:22" x14ac:dyDescent="0.25">
      <c r="C94" s="38"/>
      <c r="D94" s="76"/>
      <c r="E94" s="64"/>
      <c r="F94" s="64"/>
      <c r="G94" s="64"/>
      <c r="H94" s="38"/>
      <c r="I94" s="65"/>
      <c r="J94" s="65"/>
      <c r="K94" s="65"/>
      <c r="L94" s="65"/>
      <c r="M94" s="38"/>
      <c r="N94" s="65"/>
      <c r="O94" s="65"/>
      <c r="P94" s="65"/>
      <c r="Q94" s="38"/>
      <c r="R94" s="65"/>
      <c r="S94" s="65"/>
      <c r="T94" s="65"/>
      <c r="U94" s="38"/>
      <c r="V94" s="38"/>
    </row>
    <row r="95" spans="3:22" x14ac:dyDescent="0.25">
      <c r="C95" s="38"/>
      <c r="D95" s="76"/>
      <c r="E95" s="64"/>
      <c r="F95" s="64"/>
      <c r="G95" s="64"/>
      <c r="H95" s="38"/>
      <c r="I95" s="65"/>
      <c r="J95" s="65"/>
      <c r="K95" s="65"/>
      <c r="L95" s="65"/>
      <c r="M95" s="38"/>
      <c r="N95" s="65"/>
      <c r="O95" s="65"/>
      <c r="P95" s="65"/>
      <c r="Q95" s="38"/>
      <c r="R95" s="65"/>
      <c r="S95" s="65"/>
      <c r="T95" s="65"/>
      <c r="U95" s="38"/>
      <c r="V95" s="38"/>
    </row>
    <row r="96" spans="3:22" x14ac:dyDescent="0.25">
      <c r="C96" s="38"/>
      <c r="D96" s="76"/>
      <c r="E96" s="64"/>
      <c r="F96" s="64"/>
      <c r="G96" s="64"/>
      <c r="H96" s="38"/>
      <c r="I96" s="65"/>
      <c r="J96" s="65"/>
      <c r="K96" s="65"/>
      <c r="L96" s="65"/>
      <c r="M96" s="38"/>
      <c r="N96" s="65"/>
      <c r="O96" s="65"/>
      <c r="P96" s="65"/>
      <c r="Q96" s="38"/>
      <c r="R96" s="65"/>
      <c r="S96" s="65"/>
      <c r="T96" s="65"/>
      <c r="U96" s="38"/>
      <c r="V96" s="38"/>
    </row>
    <row r="97" spans="3:22" x14ac:dyDescent="0.25">
      <c r="C97" s="38"/>
      <c r="D97" s="76"/>
      <c r="E97" s="64"/>
      <c r="F97" s="64"/>
      <c r="G97" s="64"/>
      <c r="H97" s="38"/>
      <c r="I97" s="65"/>
      <c r="J97" s="65"/>
      <c r="K97" s="65"/>
      <c r="L97" s="65"/>
      <c r="M97" s="38"/>
      <c r="N97" s="65"/>
      <c r="O97" s="65"/>
      <c r="P97" s="65"/>
      <c r="Q97" s="38"/>
      <c r="R97" s="65"/>
      <c r="S97" s="65"/>
      <c r="T97" s="65"/>
      <c r="U97" s="38"/>
      <c r="V97" s="38"/>
    </row>
    <row r="98" spans="3:22" x14ac:dyDescent="0.25">
      <c r="C98" s="38"/>
      <c r="D98" s="76"/>
      <c r="E98" s="64"/>
      <c r="F98" s="64"/>
      <c r="G98" s="64"/>
      <c r="H98" s="38"/>
      <c r="I98" s="65"/>
      <c r="J98" s="65"/>
      <c r="K98" s="65"/>
      <c r="L98" s="65"/>
      <c r="M98" s="38"/>
      <c r="N98" s="65"/>
      <c r="O98" s="65"/>
      <c r="P98" s="65"/>
      <c r="Q98" s="38"/>
      <c r="R98" s="65"/>
      <c r="S98" s="65"/>
      <c r="T98" s="65"/>
      <c r="U98" s="38"/>
      <c r="V98" s="38"/>
    </row>
    <row r="99" spans="3:22" x14ac:dyDescent="0.25">
      <c r="C99" s="38"/>
      <c r="D99" s="76"/>
      <c r="E99" s="64"/>
      <c r="F99" s="64"/>
      <c r="G99" s="64"/>
      <c r="H99" s="38"/>
      <c r="I99" s="65"/>
      <c r="J99" s="65"/>
      <c r="K99" s="65"/>
      <c r="L99" s="65"/>
      <c r="M99" s="38"/>
      <c r="N99" s="65"/>
      <c r="O99" s="65"/>
      <c r="P99" s="65"/>
      <c r="Q99" s="38"/>
      <c r="R99" s="65"/>
      <c r="S99" s="65"/>
      <c r="T99" s="65"/>
      <c r="U99" s="38"/>
      <c r="V99" s="38"/>
    </row>
    <row r="100" spans="3:22" x14ac:dyDescent="0.25">
      <c r="C100" s="38"/>
      <c r="D100" s="76"/>
      <c r="E100" s="64"/>
      <c r="F100" s="64"/>
      <c r="G100" s="64"/>
      <c r="H100" s="38"/>
      <c r="I100" s="65"/>
      <c r="J100" s="65"/>
      <c r="K100" s="65"/>
      <c r="L100" s="65"/>
      <c r="M100" s="38"/>
      <c r="N100" s="65"/>
      <c r="O100" s="65"/>
      <c r="P100" s="65"/>
      <c r="Q100" s="38"/>
      <c r="R100" s="65"/>
      <c r="S100" s="65"/>
      <c r="T100" s="65"/>
      <c r="U100" s="38"/>
      <c r="V100" s="38"/>
    </row>
    <row r="101" spans="3:22" x14ac:dyDescent="0.25">
      <c r="C101" s="38"/>
      <c r="D101" s="76"/>
      <c r="E101" s="64"/>
      <c r="F101" s="64"/>
      <c r="G101" s="64"/>
      <c r="H101" s="38"/>
      <c r="I101" s="65"/>
      <c r="J101" s="65"/>
      <c r="K101" s="65"/>
      <c r="L101" s="65"/>
      <c r="M101" s="38"/>
      <c r="N101" s="65"/>
      <c r="O101" s="65"/>
      <c r="P101" s="65"/>
      <c r="Q101" s="38"/>
      <c r="R101" s="65"/>
      <c r="S101" s="65"/>
      <c r="T101" s="65"/>
      <c r="U101" s="38"/>
      <c r="V101" s="38"/>
    </row>
    <row r="102" spans="3:22" x14ac:dyDescent="0.25">
      <c r="C102" s="38"/>
      <c r="D102" s="76"/>
      <c r="E102" s="64"/>
      <c r="F102" s="64"/>
      <c r="G102" s="64"/>
      <c r="H102" s="38"/>
      <c r="I102" s="65"/>
      <c r="J102" s="65"/>
      <c r="K102" s="65"/>
      <c r="L102" s="65"/>
      <c r="M102" s="38"/>
      <c r="N102" s="65"/>
      <c r="O102" s="65"/>
      <c r="P102" s="65"/>
      <c r="Q102" s="38"/>
      <c r="R102" s="65"/>
      <c r="S102" s="65"/>
      <c r="T102" s="65"/>
      <c r="U102" s="38"/>
      <c r="V102" s="38"/>
    </row>
    <row r="103" spans="3:22" x14ac:dyDescent="0.25">
      <c r="C103" s="38"/>
      <c r="D103" s="76"/>
      <c r="E103" s="64"/>
      <c r="F103" s="64"/>
      <c r="G103" s="64"/>
      <c r="H103" s="38"/>
      <c r="I103" s="65"/>
      <c r="J103" s="65"/>
      <c r="K103" s="65"/>
      <c r="L103" s="65"/>
      <c r="M103" s="38"/>
      <c r="N103" s="65"/>
      <c r="O103" s="65"/>
      <c r="P103" s="65"/>
      <c r="Q103" s="38"/>
      <c r="R103" s="65"/>
      <c r="S103" s="65"/>
      <c r="T103" s="65"/>
      <c r="U103" s="38"/>
      <c r="V103" s="38"/>
    </row>
    <row r="104" spans="3:22" x14ac:dyDescent="0.25">
      <c r="C104" s="59"/>
      <c r="D104" s="77"/>
      <c r="E104" s="64"/>
      <c r="F104" s="64"/>
      <c r="G104" s="64"/>
      <c r="H104" s="38"/>
      <c r="I104" s="65"/>
      <c r="J104" s="65"/>
      <c r="K104" s="65"/>
      <c r="L104" s="65"/>
      <c r="M104" s="38"/>
      <c r="N104" s="65"/>
      <c r="O104" s="65"/>
      <c r="P104" s="65"/>
      <c r="Q104" s="38"/>
      <c r="R104" s="65"/>
      <c r="S104" s="65"/>
      <c r="T104" s="65"/>
      <c r="U104" s="38"/>
      <c r="V104" s="38"/>
    </row>
    <row r="105" spans="3:22" x14ac:dyDescent="0.25">
      <c r="C105" s="61"/>
      <c r="D105" s="77"/>
      <c r="E105" s="64"/>
      <c r="F105" s="64"/>
      <c r="G105" s="64"/>
      <c r="H105" s="38"/>
      <c r="I105" s="65"/>
      <c r="J105" s="65"/>
      <c r="K105" s="65"/>
      <c r="L105" s="65"/>
      <c r="M105" s="38"/>
      <c r="N105" s="65"/>
      <c r="O105" s="65"/>
      <c r="P105" s="65"/>
      <c r="Q105" s="38"/>
      <c r="R105" s="65"/>
      <c r="S105" s="65"/>
      <c r="T105" s="65"/>
      <c r="U105" s="38"/>
      <c r="V105" s="38"/>
    </row>
    <row r="106" spans="3:22" x14ac:dyDescent="0.25">
      <c r="C106" s="61"/>
      <c r="D106" s="77"/>
      <c r="E106" s="64"/>
      <c r="F106" s="64"/>
      <c r="G106" s="64"/>
      <c r="H106" s="38"/>
      <c r="I106" s="65"/>
      <c r="J106" s="65"/>
      <c r="K106" s="65"/>
      <c r="L106" s="65"/>
      <c r="M106" s="38"/>
      <c r="N106" s="65"/>
      <c r="O106" s="65"/>
      <c r="P106" s="65"/>
      <c r="Q106" s="38"/>
      <c r="R106" s="65"/>
      <c r="S106" s="65"/>
      <c r="T106" s="65"/>
      <c r="U106" s="38"/>
      <c r="V106" s="38"/>
    </row>
    <row r="107" spans="3:22" x14ac:dyDescent="0.25">
      <c r="C107" s="59"/>
      <c r="D107" s="77"/>
      <c r="E107" s="64"/>
      <c r="F107" s="64"/>
      <c r="G107" s="64"/>
      <c r="H107" s="38"/>
      <c r="I107" s="65"/>
      <c r="J107" s="65"/>
      <c r="K107" s="65"/>
      <c r="L107" s="65"/>
      <c r="M107" s="38"/>
      <c r="N107" s="65"/>
      <c r="O107" s="65"/>
      <c r="P107" s="65"/>
      <c r="Q107" s="38"/>
      <c r="R107" s="65"/>
      <c r="S107" s="65"/>
      <c r="T107" s="65"/>
      <c r="U107" s="38"/>
      <c r="V107" s="38"/>
    </row>
    <row r="108" spans="3:22" x14ac:dyDescent="0.25">
      <c r="C108" s="59"/>
      <c r="D108" s="77"/>
      <c r="E108" s="64"/>
      <c r="F108" s="64"/>
      <c r="G108" s="64"/>
      <c r="H108" s="38"/>
      <c r="I108" s="65"/>
      <c r="J108" s="65"/>
      <c r="K108" s="65"/>
      <c r="L108" s="65"/>
      <c r="M108" s="38"/>
      <c r="N108" s="65"/>
      <c r="O108" s="65"/>
      <c r="P108" s="65"/>
      <c r="Q108" s="38"/>
      <c r="R108" s="65"/>
      <c r="S108" s="65"/>
      <c r="T108" s="65"/>
      <c r="U108" s="38"/>
      <c r="V108" s="38"/>
    </row>
    <row r="109" spans="3:22" x14ac:dyDescent="0.25">
      <c r="C109" s="59"/>
      <c r="D109" s="77"/>
      <c r="E109" s="64"/>
      <c r="F109" s="64"/>
      <c r="G109" s="64"/>
      <c r="H109" s="38"/>
      <c r="I109" s="65"/>
      <c r="J109" s="65"/>
      <c r="K109" s="65"/>
      <c r="L109" s="65"/>
      <c r="M109" s="38"/>
      <c r="N109" s="65"/>
      <c r="O109" s="65"/>
      <c r="P109" s="65"/>
      <c r="Q109" s="38"/>
      <c r="R109" s="65"/>
      <c r="S109" s="65"/>
      <c r="T109" s="65"/>
      <c r="U109" s="38"/>
      <c r="V109" s="38"/>
    </row>
    <row r="110" spans="3:22" x14ac:dyDescent="0.25">
      <c r="C110" s="59"/>
      <c r="D110" s="77"/>
      <c r="E110" s="64"/>
      <c r="F110" s="64"/>
      <c r="G110" s="64"/>
      <c r="H110" s="38"/>
      <c r="I110" s="65"/>
      <c r="J110" s="65"/>
      <c r="K110" s="65"/>
      <c r="L110" s="65"/>
      <c r="M110" s="38"/>
      <c r="N110" s="65"/>
      <c r="O110" s="65"/>
      <c r="P110" s="65"/>
      <c r="Q110" s="38"/>
      <c r="R110" s="65"/>
      <c r="S110" s="65"/>
      <c r="T110" s="65"/>
      <c r="U110" s="38"/>
      <c r="V110" s="38"/>
    </row>
    <row r="111" spans="3:22" x14ac:dyDescent="0.25">
      <c r="C111" s="59"/>
      <c r="D111" s="77"/>
      <c r="E111" s="64"/>
      <c r="F111" s="64"/>
      <c r="G111" s="64"/>
      <c r="H111" s="38"/>
      <c r="I111" s="65"/>
      <c r="J111" s="65"/>
      <c r="K111" s="65"/>
      <c r="L111" s="65"/>
      <c r="M111" s="38"/>
      <c r="N111" s="65"/>
      <c r="O111" s="65"/>
      <c r="P111" s="65"/>
      <c r="Q111" s="38"/>
      <c r="R111" s="65"/>
      <c r="S111" s="65"/>
      <c r="T111" s="65"/>
      <c r="U111" s="38"/>
      <c r="V111" s="38"/>
    </row>
    <row r="112" spans="3:22" x14ac:dyDescent="0.25">
      <c r="C112" s="59"/>
      <c r="D112" s="77"/>
      <c r="E112" s="64"/>
      <c r="F112" s="64"/>
      <c r="G112" s="64"/>
      <c r="H112" s="38"/>
      <c r="I112" s="65"/>
      <c r="J112" s="65"/>
      <c r="K112" s="65"/>
      <c r="L112" s="65"/>
      <c r="M112" s="38"/>
      <c r="N112" s="65"/>
      <c r="O112" s="65"/>
      <c r="P112" s="65"/>
      <c r="Q112" s="38"/>
      <c r="R112" s="65"/>
      <c r="S112" s="65"/>
      <c r="T112" s="65"/>
      <c r="U112" s="38"/>
      <c r="V112" s="38"/>
    </row>
    <row r="113" spans="2:22" x14ac:dyDescent="0.25">
      <c r="C113" s="59"/>
      <c r="D113" s="77"/>
      <c r="E113" s="64"/>
      <c r="F113" s="64"/>
      <c r="G113" s="64"/>
      <c r="H113" s="38"/>
      <c r="I113" s="65"/>
      <c r="J113" s="65"/>
      <c r="K113" s="65"/>
      <c r="L113" s="65"/>
      <c r="M113" s="38"/>
      <c r="N113" s="65"/>
      <c r="O113" s="65"/>
      <c r="P113" s="65"/>
      <c r="Q113" s="38"/>
      <c r="R113" s="65"/>
      <c r="S113" s="65"/>
      <c r="T113" s="65"/>
      <c r="U113" s="38"/>
      <c r="V113" s="38"/>
    </row>
    <row r="114" spans="2:22" x14ac:dyDescent="0.25">
      <c r="C114" s="59"/>
      <c r="D114" s="77"/>
      <c r="E114" s="64"/>
      <c r="F114" s="64"/>
      <c r="G114" s="64"/>
      <c r="H114" s="38"/>
      <c r="I114" s="65"/>
      <c r="J114" s="65"/>
      <c r="K114" s="65"/>
      <c r="L114" s="65"/>
      <c r="M114" s="38"/>
      <c r="N114" s="65"/>
      <c r="O114" s="65"/>
      <c r="P114" s="65"/>
      <c r="Q114" s="38"/>
      <c r="R114" s="65"/>
      <c r="S114" s="65"/>
      <c r="T114" s="65"/>
      <c r="U114" s="38"/>
      <c r="V114" s="38"/>
    </row>
    <row r="115" spans="2:22" x14ac:dyDescent="0.25">
      <c r="C115" s="59"/>
      <c r="D115" s="77"/>
      <c r="E115" s="64"/>
      <c r="F115" s="64"/>
      <c r="G115" s="64"/>
      <c r="H115" s="38"/>
      <c r="I115" s="65"/>
      <c r="J115" s="65"/>
      <c r="K115" s="65"/>
      <c r="L115" s="65"/>
      <c r="M115" s="38"/>
      <c r="N115" s="65"/>
      <c r="O115" s="65"/>
      <c r="P115" s="65"/>
      <c r="Q115" s="38"/>
      <c r="R115" s="65"/>
      <c r="S115" s="65"/>
      <c r="T115" s="65"/>
      <c r="U115" s="38"/>
      <c r="V115" s="38"/>
    </row>
    <row r="116" spans="2:22" x14ac:dyDescent="0.25">
      <c r="C116" s="59"/>
      <c r="D116" s="77"/>
      <c r="E116" s="64"/>
      <c r="F116" s="64"/>
      <c r="G116" s="64"/>
      <c r="H116" s="38"/>
      <c r="I116" s="65"/>
      <c r="J116" s="65"/>
      <c r="K116" s="65"/>
      <c r="L116" s="65"/>
      <c r="M116" s="38"/>
      <c r="N116" s="65"/>
      <c r="O116" s="65"/>
      <c r="P116" s="65"/>
      <c r="Q116" s="38"/>
      <c r="R116" s="65"/>
      <c r="S116" s="65"/>
      <c r="T116" s="65"/>
      <c r="U116" s="38"/>
      <c r="V116" s="38"/>
    </row>
    <row r="117" spans="2:22" x14ac:dyDescent="0.25">
      <c r="C117" s="59"/>
      <c r="D117" s="77"/>
      <c r="E117" s="64"/>
      <c r="F117" s="64"/>
      <c r="G117" s="64"/>
      <c r="H117" s="38"/>
      <c r="I117" s="65"/>
      <c r="J117" s="65"/>
      <c r="K117" s="65"/>
      <c r="L117" s="65"/>
      <c r="M117" s="38"/>
      <c r="N117" s="65"/>
      <c r="O117" s="65"/>
      <c r="P117" s="65"/>
      <c r="Q117" s="38"/>
      <c r="R117" s="65"/>
      <c r="S117" s="65"/>
      <c r="T117" s="65"/>
      <c r="U117" s="38"/>
      <c r="V117" s="38"/>
    </row>
    <row r="118" spans="2:22" x14ac:dyDescent="0.25">
      <c r="C118" s="38"/>
      <c r="D118" s="76"/>
      <c r="E118" s="38"/>
      <c r="F118" s="65"/>
      <c r="G118" s="65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</row>
    <row r="119" spans="2:22" x14ac:dyDescent="0.25">
      <c r="C119" s="38"/>
      <c r="D119" s="76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38"/>
      <c r="R119" s="65"/>
      <c r="S119" s="65"/>
      <c r="T119" s="65"/>
      <c r="U119" s="38"/>
      <c r="V119" s="38"/>
    </row>
    <row r="120" spans="2:22" ht="24.75" customHeight="1" x14ac:dyDescent="0.25">
      <c r="C120" s="38"/>
      <c r="D120" s="76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</row>
    <row r="121" spans="2:22" ht="24.75" customHeight="1" x14ac:dyDescent="0.25">
      <c r="C121" s="38"/>
      <c r="D121" s="76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</row>
    <row r="122" spans="2:22" ht="15.75" x14ac:dyDescent="0.25">
      <c r="B122" s="34" t="s">
        <v>85</v>
      </c>
      <c r="C122" s="38"/>
      <c r="D122" s="76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38"/>
      <c r="V122" s="38"/>
    </row>
    <row r="123" spans="2:22" ht="15.75" x14ac:dyDescent="0.25">
      <c r="B123" s="34"/>
      <c r="C123" s="38"/>
      <c r="D123" s="76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</row>
    <row r="124" spans="2:22" ht="15.75" x14ac:dyDescent="0.25">
      <c r="B124" s="34"/>
      <c r="C124" s="38"/>
      <c r="D124" s="76"/>
      <c r="E124" s="65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</row>
    <row r="125" spans="2:22" ht="15.75" x14ac:dyDescent="0.25">
      <c r="B125" s="34"/>
      <c r="C125" s="38"/>
      <c r="D125" s="76"/>
      <c r="E125" s="65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</row>
    <row r="126" spans="2:22" ht="15.75" x14ac:dyDescent="0.25">
      <c r="B126" s="34"/>
      <c r="C126" s="38"/>
      <c r="D126" s="76"/>
      <c r="E126" s="65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</row>
    <row r="127" spans="2:22" ht="15.75" x14ac:dyDescent="0.25">
      <c r="B127" s="34"/>
      <c r="C127" s="38"/>
      <c r="D127" s="76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</row>
    <row r="128" spans="2:22" ht="15.75" x14ac:dyDescent="0.25">
      <c r="B128" s="34"/>
      <c r="C128" s="38"/>
      <c r="D128" s="76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</row>
    <row r="129" spans="3:22" x14ac:dyDescent="0.25">
      <c r="C129" s="38"/>
      <c r="D129" s="76"/>
      <c r="E129" s="89"/>
      <c r="F129" s="89"/>
      <c r="G129" s="89"/>
      <c r="H129" s="38"/>
      <c r="I129" s="89"/>
      <c r="J129" s="89"/>
      <c r="K129" s="89"/>
      <c r="L129" s="46"/>
      <c r="M129" s="38"/>
      <c r="N129" s="89"/>
      <c r="O129" s="89"/>
      <c r="P129" s="89"/>
      <c r="Q129" s="38"/>
      <c r="R129" s="89"/>
      <c r="S129" s="89"/>
      <c r="T129" s="89"/>
      <c r="U129" s="38"/>
      <c r="V129" s="38"/>
    </row>
    <row r="130" spans="3:22" x14ac:dyDescent="0.25">
      <c r="C130" s="38"/>
      <c r="D130" s="76"/>
      <c r="E130" s="62"/>
      <c r="F130" s="62"/>
      <c r="G130" s="62"/>
      <c r="H130" s="38"/>
      <c r="I130" s="63"/>
      <c r="J130" s="60"/>
      <c r="K130" s="60"/>
      <c r="L130" s="60"/>
      <c r="M130" s="59"/>
      <c r="N130" s="60"/>
      <c r="O130" s="60"/>
      <c r="P130" s="60"/>
      <c r="Q130" s="59"/>
      <c r="R130" s="60"/>
      <c r="S130" s="60"/>
      <c r="T130" s="63"/>
      <c r="U130" s="38"/>
      <c r="V130" s="38"/>
    </row>
    <row r="131" spans="3:22" x14ac:dyDescent="0.25">
      <c r="C131" s="38"/>
      <c r="D131" s="76"/>
      <c r="E131" s="64"/>
      <c r="F131" s="64"/>
      <c r="G131" s="64"/>
      <c r="H131" s="38"/>
      <c r="I131" s="65"/>
      <c r="J131" s="65"/>
      <c r="K131" s="65"/>
      <c r="L131" s="65"/>
      <c r="M131" s="38"/>
      <c r="N131" s="65"/>
      <c r="O131" s="65"/>
      <c r="P131" s="65"/>
      <c r="Q131" s="38"/>
      <c r="R131" s="65"/>
      <c r="S131" s="65"/>
      <c r="T131" s="65"/>
      <c r="U131" s="38"/>
      <c r="V131" s="38"/>
    </row>
    <row r="132" spans="3:22" x14ac:dyDescent="0.25">
      <c r="C132" s="38"/>
      <c r="D132" s="76"/>
      <c r="E132" s="64"/>
      <c r="F132" s="64"/>
      <c r="G132" s="64"/>
      <c r="H132" s="38"/>
      <c r="I132" s="65"/>
      <c r="J132" s="65"/>
      <c r="K132" s="65"/>
      <c r="L132" s="65"/>
      <c r="M132" s="38"/>
      <c r="N132" s="65"/>
      <c r="O132" s="65"/>
      <c r="P132" s="65"/>
      <c r="Q132" s="38"/>
      <c r="R132" s="65"/>
      <c r="S132" s="65"/>
      <c r="T132" s="65"/>
      <c r="U132" s="38"/>
      <c r="V132" s="38"/>
    </row>
    <row r="133" spans="3:22" x14ac:dyDescent="0.25">
      <c r="C133" s="38"/>
      <c r="D133" s="76"/>
      <c r="E133" s="64"/>
      <c r="F133" s="64"/>
      <c r="G133" s="64"/>
      <c r="H133" s="38"/>
      <c r="I133" s="65"/>
      <c r="J133" s="65"/>
      <c r="K133" s="65"/>
      <c r="L133" s="65"/>
      <c r="M133" s="38"/>
      <c r="N133" s="65"/>
      <c r="O133" s="65"/>
      <c r="P133" s="65"/>
      <c r="Q133" s="38"/>
      <c r="R133" s="65"/>
      <c r="S133" s="65"/>
      <c r="T133" s="65"/>
      <c r="U133" s="38"/>
      <c r="V133" s="38"/>
    </row>
    <row r="134" spans="3:22" x14ac:dyDescent="0.25">
      <c r="C134" s="38"/>
      <c r="D134" s="76"/>
      <c r="E134" s="64"/>
      <c r="F134" s="64"/>
      <c r="G134" s="64"/>
      <c r="H134" s="38"/>
      <c r="I134" s="65"/>
      <c r="J134" s="65"/>
      <c r="K134" s="65"/>
      <c r="L134" s="65"/>
      <c r="M134" s="38"/>
      <c r="N134" s="65"/>
      <c r="O134" s="65"/>
      <c r="P134" s="65"/>
      <c r="Q134" s="38"/>
      <c r="R134" s="65"/>
      <c r="S134" s="65"/>
      <c r="T134" s="65"/>
      <c r="U134" s="38"/>
      <c r="V134" s="38"/>
    </row>
    <row r="135" spans="3:22" x14ac:dyDescent="0.25">
      <c r="C135" s="38"/>
      <c r="D135" s="76"/>
      <c r="E135" s="64"/>
      <c r="F135" s="64"/>
      <c r="G135" s="64"/>
      <c r="H135" s="38"/>
      <c r="I135" s="65"/>
      <c r="J135" s="65"/>
      <c r="K135" s="65"/>
      <c r="L135" s="65"/>
      <c r="M135" s="38"/>
      <c r="N135" s="65"/>
      <c r="O135" s="65"/>
      <c r="P135" s="65"/>
      <c r="Q135" s="38"/>
      <c r="R135" s="65"/>
      <c r="S135" s="65"/>
      <c r="T135" s="65"/>
      <c r="U135" s="38"/>
      <c r="V135" s="38"/>
    </row>
    <row r="136" spans="3:22" x14ac:dyDescent="0.25">
      <c r="C136" s="38"/>
      <c r="D136" s="76"/>
      <c r="E136" s="64"/>
      <c r="F136" s="64"/>
      <c r="G136" s="64"/>
      <c r="H136" s="38"/>
      <c r="I136" s="65"/>
      <c r="J136" s="65"/>
      <c r="K136" s="65"/>
      <c r="L136" s="65"/>
      <c r="M136" s="38"/>
      <c r="N136" s="65"/>
      <c r="O136" s="65"/>
      <c r="P136" s="65"/>
      <c r="Q136" s="38"/>
      <c r="R136" s="65"/>
      <c r="S136" s="65"/>
      <c r="T136" s="65"/>
      <c r="U136" s="38"/>
      <c r="V136" s="38"/>
    </row>
    <row r="137" spans="3:22" x14ac:dyDescent="0.25">
      <c r="C137" s="38"/>
      <c r="D137" s="76"/>
      <c r="E137" s="64"/>
      <c r="F137" s="64"/>
      <c r="G137" s="64"/>
      <c r="H137" s="38"/>
      <c r="I137" s="65"/>
      <c r="J137" s="65"/>
      <c r="K137" s="65"/>
      <c r="L137" s="65"/>
      <c r="M137" s="38"/>
      <c r="N137" s="65"/>
      <c r="O137" s="65"/>
      <c r="P137" s="65"/>
      <c r="Q137" s="38"/>
      <c r="R137" s="65"/>
      <c r="S137" s="65"/>
      <c r="T137" s="65"/>
      <c r="U137" s="38"/>
      <c r="V137" s="38"/>
    </row>
    <row r="138" spans="3:22" x14ac:dyDescent="0.25">
      <c r="C138" s="38"/>
      <c r="D138" s="76"/>
      <c r="E138" s="64"/>
      <c r="F138" s="64"/>
      <c r="G138" s="64"/>
      <c r="H138" s="38"/>
      <c r="I138" s="65"/>
      <c r="J138" s="65"/>
      <c r="K138" s="65"/>
      <c r="L138" s="65"/>
      <c r="M138" s="38"/>
      <c r="N138" s="65"/>
      <c r="O138" s="65"/>
      <c r="P138" s="65"/>
      <c r="Q138" s="38"/>
      <c r="R138" s="65"/>
      <c r="S138" s="65"/>
      <c r="T138" s="65"/>
      <c r="U138" s="38"/>
      <c r="V138" s="38"/>
    </row>
    <row r="139" spans="3:22" x14ac:dyDescent="0.25">
      <c r="C139" s="38"/>
      <c r="D139" s="76"/>
      <c r="E139" s="64"/>
      <c r="F139" s="64"/>
      <c r="G139" s="64"/>
      <c r="H139" s="38"/>
      <c r="I139" s="65"/>
      <c r="J139" s="65"/>
      <c r="K139" s="65"/>
      <c r="L139" s="65"/>
      <c r="M139" s="38"/>
      <c r="N139" s="65"/>
      <c r="O139" s="65"/>
      <c r="P139" s="65"/>
      <c r="Q139" s="38"/>
      <c r="R139" s="65"/>
      <c r="S139" s="65"/>
      <c r="T139" s="65"/>
      <c r="U139" s="38"/>
      <c r="V139" s="38"/>
    </row>
    <row r="140" spans="3:22" x14ac:dyDescent="0.25">
      <c r="C140" s="38"/>
      <c r="D140" s="76"/>
      <c r="E140" s="64"/>
      <c r="F140" s="64"/>
      <c r="G140" s="64"/>
      <c r="H140" s="38"/>
      <c r="I140" s="65"/>
      <c r="J140" s="65"/>
      <c r="K140" s="65"/>
      <c r="L140" s="65"/>
      <c r="M140" s="38"/>
      <c r="N140" s="65"/>
      <c r="O140" s="65"/>
      <c r="P140" s="65"/>
      <c r="Q140" s="38"/>
      <c r="R140" s="65"/>
      <c r="S140" s="65"/>
      <c r="T140" s="65"/>
      <c r="U140" s="38"/>
      <c r="V140" s="38"/>
    </row>
    <row r="141" spans="3:22" x14ac:dyDescent="0.25">
      <c r="C141" s="38"/>
      <c r="D141" s="76"/>
      <c r="E141" s="64"/>
      <c r="F141" s="64"/>
      <c r="G141" s="64"/>
      <c r="H141" s="38"/>
      <c r="I141" s="65"/>
      <c r="J141" s="65"/>
      <c r="K141" s="65"/>
      <c r="L141" s="65"/>
      <c r="M141" s="38"/>
      <c r="N141" s="65"/>
      <c r="O141" s="65"/>
      <c r="P141" s="65"/>
      <c r="Q141" s="38"/>
      <c r="R141" s="65"/>
      <c r="S141" s="65"/>
      <c r="T141" s="65"/>
      <c r="U141" s="38"/>
      <c r="V141" s="38"/>
    </row>
    <row r="142" spans="3:22" x14ac:dyDescent="0.25">
      <c r="C142" s="38"/>
      <c r="D142" s="76"/>
      <c r="E142" s="64"/>
      <c r="F142" s="64"/>
      <c r="G142" s="64"/>
      <c r="H142" s="38"/>
      <c r="I142" s="65"/>
      <c r="J142" s="65"/>
      <c r="K142" s="65"/>
      <c r="L142" s="65"/>
      <c r="M142" s="38"/>
      <c r="N142" s="65"/>
      <c r="O142" s="65"/>
      <c r="P142" s="65"/>
      <c r="Q142" s="38"/>
      <c r="R142" s="65"/>
      <c r="S142" s="65"/>
      <c r="T142" s="65"/>
      <c r="U142" s="38"/>
      <c r="V142" s="38"/>
    </row>
    <row r="143" spans="3:22" x14ac:dyDescent="0.25">
      <c r="C143" s="38"/>
      <c r="D143" s="76"/>
      <c r="E143" s="64"/>
      <c r="F143" s="64"/>
      <c r="G143" s="64"/>
      <c r="H143" s="38"/>
      <c r="I143" s="65"/>
      <c r="J143" s="65"/>
      <c r="K143" s="65"/>
      <c r="L143" s="65"/>
      <c r="M143" s="38"/>
      <c r="N143" s="65"/>
      <c r="O143" s="65"/>
      <c r="P143" s="65"/>
      <c r="Q143" s="38"/>
      <c r="R143" s="65"/>
      <c r="S143" s="65"/>
      <c r="T143" s="65"/>
      <c r="U143" s="38"/>
      <c r="V143" s="38"/>
    </row>
    <row r="144" spans="3:22" x14ac:dyDescent="0.25">
      <c r="C144" s="38"/>
      <c r="D144" s="76"/>
      <c r="E144" s="64"/>
      <c r="F144" s="64"/>
      <c r="G144" s="64"/>
      <c r="H144" s="38"/>
      <c r="I144" s="65"/>
      <c r="J144" s="65"/>
      <c r="K144" s="65"/>
      <c r="L144" s="65"/>
      <c r="M144" s="38"/>
      <c r="N144" s="65"/>
      <c r="O144" s="65"/>
      <c r="P144" s="65"/>
      <c r="Q144" s="38"/>
      <c r="R144" s="65"/>
      <c r="S144" s="65"/>
      <c r="T144" s="65"/>
      <c r="U144" s="38"/>
      <c r="V144" s="38"/>
    </row>
    <row r="145" spans="3:22" x14ac:dyDescent="0.25">
      <c r="C145" s="38"/>
      <c r="D145" s="76"/>
      <c r="E145" s="64"/>
      <c r="F145" s="64"/>
      <c r="G145" s="64"/>
      <c r="H145" s="38"/>
      <c r="I145" s="65"/>
      <c r="J145" s="65"/>
      <c r="K145" s="65"/>
      <c r="L145" s="65"/>
      <c r="M145" s="38"/>
      <c r="N145" s="65"/>
      <c r="O145" s="65"/>
      <c r="P145" s="65"/>
      <c r="Q145" s="38"/>
      <c r="R145" s="65"/>
      <c r="S145" s="65"/>
      <c r="T145" s="65"/>
      <c r="U145" s="38"/>
      <c r="V145" s="38"/>
    </row>
    <row r="146" spans="3:22" x14ac:dyDescent="0.25">
      <c r="C146" s="38"/>
      <c r="D146" s="76"/>
      <c r="E146" s="64"/>
      <c r="F146" s="64"/>
      <c r="G146" s="64"/>
      <c r="H146" s="38"/>
      <c r="I146" s="65"/>
      <c r="J146" s="65"/>
      <c r="K146" s="65"/>
      <c r="L146" s="65"/>
      <c r="M146" s="38"/>
      <c r="N146" s="65"/>
      <c r="O146" s="65"/>
      <c r="P146" s="65"/>
      <c r="Q146" s="38"/>
      <c r="R146" s="65"/>
      <c r="S146" s="65"/>
      <c r="T146" s="65"/>
      <c r="U146" s="38"/>
      <c r="V146" s="38"/>
    </row>
    <row r="147" spans="3:22" x14ac:dyDescent="0.25">
      <c r="C147" s="38"/>
      <c r="D147" s="76"/>
      <c r="E147" s="64"/>
      <c r="F147" s="64"/>
      <c r="G147" s="64"/>
      <c r="H147" s="38"/>
      <c r="I147" s="65"/>
      <c r="J147" s="65"/>
      <c r="K147" s="65"/>
      <c r="L147" s="65"/>
      <c r="M147" s="38"/>
      <c r="N147" s="65"/>
      <c r="O147" s="65"/>
      <c r="P147" s="65"/>
      <c r="Q147" s="38"/>
      <c r="R147" s="65"/>
      <c r="S147" s="65"/>
      <c r="T147" s="65"/>
      <c r="U147" s="38"/>
      <c r="V147" s="38"/>
    </row>
    <row r="148" spans="3:22" x14ac:dyDescent="0.25">
      <c r="C148" s="38"/>
      <c r="D148" s="76"/>
      <c r="E148" s="64"/>
      <c r="F148" s="64"/>
      <c r="G148" s="64"/>
      <c r="H148" s="38"/>
      <c r="I148" s="65"/>
      <c r="J148" s="65"/>
      <c r="K148" s="65"/>
      <c r="L148" s="65"/>
      <c r="M148" s="38"/>
      <c r="N148" s="65"/>
      <c r="O148" s="65"/>
      <c r="P148" s="65"/>
      <c r="Q148" s="38"/>
      <c r="R148" s="65"/>
      <c r="S148" s="65"/>
      <c r="T148" s="65"/>
      <c r="U148" s="38"/>
      <c r="V148" s="38"/>
    </row>
    <row r="149" spans="3:22" x14ac:dyDescent="0.25">
      <c r="C149" s="38"/>
      <c r="D149" s="76"/>
      <c r="E149" s="64"/>
      <c r="F149" s="64"/>
      <c r="G149" s="64"/>
      <c r="H149" s="38"/>
      <c r="I149" s="65"/>
      <c r="J149" s="65"/>
      <c r="K149" s="65"/>
      <c r="L149" s="65"/>
      <c r="M149" s="38"/>
      <c r="N149" s="65"/>
      <c r="O149" s="65"/>
      <c r="P149" s="65"/>
      <c r="Q149" s="38"/>
      <c r="R149" s="65"/>
      <c r="S149" s="65"/>
      <c r="T149" s="65"/>
      <c r="U149" s="38"/>
      <c r="V149" s="38"/>
    </row>
    <row r="150" spans="3:22" x14ac:dyDescent="0.25">
      <c r="C150" s="38"/>
      <c r="D150" s="76"/>
      <c r="E150" s="64"/>
      <c r="F150" s="64"/>
      <c r="G150" s="64"/>
      <c r="H150" s="38"/>
      <c r="I150" s="65"/>
      <c r="J150" s="65"/>
      <c r="K150" s="65"/>
      <c r="L150" s="65"/>
      <c r="M150" s="38"/>
      <c r="N150" s="65"/>
      <c r="O150" s="65"/>
      <c r="P150" s="65"/>
      <c r="Q150" s="38"/>
      <c r="R150" s="65"/>
      <c r="S150" s="65"/>
      <c r="T150" s="65"/>
      <c r="U150" s="38"/>
      <c r="V150" s="38"/>
    </row>
    <row r="151" spans="3:22" x14ac:dyDescent="0.25">
      <c r="C151" s="38"/>
      <c r="D151" s="76"/>
      <c r="E151" s="64"/>
      <c r="F151" s="64"/>
      <c r="G151" s="64"/>
      <c r="H151" s="38"/>
      <c r="I151" s="65"/>
      <c r="J151" s="65"/>
      <c r="K151" s="65"/>
      <c r="L151" s="65"/>
      <c r="M151" s="38"/>
      <c r="N151" s="65"/>
      <c r="O151" s="65"/>
      <c r="P151" s="65"/>
      <c r="Q151" s="38"/>
      <c r="R151" s="65"/>
      <c r="S151" s="65"/>
      <c r="T151" s="65"/>
      <c r="U151" s="38"/>
      <c r="V151" s="38"/>
    </row>
    <row r="152" spans="3:22" x14ac:dyDescent="0.25">
      <c r="C152" s="38"/>
      <c r="D152" s="76"/>
      <c r="E152" s="64"/>
      <c r="F152" s="64"/>
      <c r="G152" s="64"/>
      <c r="H152" s="38"/>
      <c r="I152" s="65"/>
      <c r="J152" s="65"/>
      <c r="K152" s="65"/>
      <c r="L152" s="65"/>
      <c r="M152" s="38"/>
      <c r="N152" s="65"/>
      <c r="O152" s="65"/>
      <c r="P152" s="65"/>
      <c r="Q152" s="38"/>
      <c r="R152" s="65"/>
      <c r="S152" s="65"/>
      <c r="T152" s="65"/>
      <c r="U152" s="38"/>
      <c r="V152" s="38"/>
    </row>
    <row r="153" spans="3:22" x14ac:dyDescent="0.25">
      <c r="C153" s="38"/>
      <c r="D153" s="76"/>
      <c r="E153" s="64"/>
      <c r="F153" s="64"/>
      <c r="G153" s="64"/>
      <c r="H153" s="38"/>
      <c r="I153" s="65"/>
      <c r="J153" s="65"/>
      <c r="K153" s="65"/>
      <c r="L153" s="65"/>
      <c r="M153" s="38"/>
      <c r="N153" s="65"/>
      <c r="O153" s="65"/>
      <c r="P153" s="65"/>
      <c r="Q153" s="38"/>
      <c r="R153" s="65"/>
      <c r="S153" s="65"/>
      <c r="T153" s="65"/>
      <c r="U153" s="38"/>
      <c r="V153" s="38"/>
    </row>
    <row r="154" spans="3:22" x14ac:dyDescent="0.25">
      <c r="C154" s="38"/>
      <c r="D154" s="76"/>
      <c r="E154" s="64"/>
      <c r="F154" s="64"/>
      <c r="G154" s="64"/>
      <c r="H154" s="38"/>
      <c r="I154" s="65"/>
      <c r="J154" s="65"/>
      <c r="K154" s="65"/>
      <c r="L154" s="65"/>
      <c r="M154" s="38"/>
      <c r="N154" s="65"/>
      <c r="O154" s="65"/>
      <c r="P154" s="65"/>
      <c r="Q154" s="38"/>
      <c r="R154" s="65"/>
      <c r="S154" s="65"/>
      <c r="T154" s="65"/>
      <c r="U154" s="38"/>
      <c r="V154" s="38"/>
    </row>
    <row r="155" spans="3:22" x14ac:dyDescent="0.25">
      <c r="C155" s="38"/>
      <c r="D155" s="76"/>
      <c r="E155" s="64"/>
      <c r="F155" s="64"/>
      <c r="G155" s="64"/>
      <c r="H155" s="38"/>
      <c r="I155" s="65"/>
      <c r="J155" s="65"/>
      <c r="K155" s="65"/>
      <c r="L155" s="65"/>
      <c r="M155" s="38"/>
      <c r="N155" s="65"/>
      <c r="O155" s="65"/>
      <c r="P155" s="65"/>
      <c r="Q155" s="38"/>
      <c r="R155" s="65"/>
      <c r="S155" s="65"/>
      <c r="T155" s="65"/>
      <c r="U155" s="38"/>
      <c r="V155" s="38"/>
    </row>
    <row r="156" spans="3:22" x14ac:dyDescent="0.25">
      <c r="C156" s="38"/>
      <c r="D156" s="76"/>
      <c r="E156" s="64"/>
      <c r="F156" s="64"/>
      <c r="G156" s="64"/>
      <c r="H156" s="38"/>
      <c r="I156" s="65"/>
      <c r="J156" s="65"/>
      <c r="K156" s="65"/>
      <c r="L156" s="65"/>
      <c r="M156" s="38"/>
      <c r="N156" s="65"/>
      <c r="O156" s="65"/>
      <c r="P156" s="65"/>
      <c r="Q156" s="38"/>
      <c r="R156" s="65"/>
      <c r="S156" s="65"/>
      <c r="T156" s="65"/>
      <c r="U156" s="38"/>
      <c r="V156" s="38"/>
    </row>
    <row r="157" spans="3:22" x14ac:dyDescent="0.25">
      <c r="C157" s="38"/>
      <c r="D157" s="76"/>
      <c r="E157" s="64"/>
      <c r="F157" s="64"/>
      <c r="G157" s="64"/>
      <c r="H157" s="38"/>
      <c r="I157" s="65"/>
      <c r="J157" s="65"/>
      <c r="K157" s="65"/>
      <c r="L157" s="65"/>
      <c r="M157" s="38"/>
      <c r="N157" s="65"/>
      <c r="O157" s="65"/>
      <c r="P157" s="65"/>
      <c r="Q157" s="38"/>
      <c r="R157" s="65"/>
      <c r="S157" s="65"/>
      <c r="T157" s="65"/>
      <c r="U157" s="38"/>
      <c r="V157" s="38"/>
    </row>
    <row r="158" spans="3:22" x14ac:dyDescent="0.25">
      <c r="C158" s="38"/>
      <c r="D158" s="76"/>
      <c r="E158" s="64"/>
      <c r="F158" s="64"/>
      <c r="G158" s="64"/>
      <c r="H158" s="38"/>
      <c r="I158" s="65"/>
      <c r="J158" s="65"/>
      <c r="K158" s="65"/>
      <c r="L158" s="65"/>
      <c r="M158" s="38"/>
      <c r="N158" s="65"/>
      <c r="O158" s="65"/>
      <c r="P158" s="65"/>
      <c r="Q158" s="38"/>
      <c r="R158" s="65"/>
      <c r="S158" s="65"/>
      <c r="T158" s="65"/>
      <c r="U158" s="38"/>
      <c r="V158" s="38"/>
    </row>
    <row r="159" spans="3:22" x14ac:dyDescent="0.25">
      <c r="C159" s="38"/>
      <c r="D159" s="76"/>
      <c r="E159" s="64"/>
      <c r="F159" s="64"/>
      <c r="G159" s="64"/>
      <c r="H159" s="38"/>
      <c r="I159" s="65"/>
      <c r="J159" s="65"/>
      <c r="K159" s="65"/>
      <c r="L159" s="65"/>
      <c r="M159" s="38"/>
      <c r="N159" s="65"/>
      <c r="O159" s="65"/>
      <c r="P159" s="65"/>
      <c r="Q159" s="38"/>
      <c r="R159" s="65"/>
      <c r="S159" s="65"/>
      <c r="T159" s="65"/>
      <c r="U159" s="38"/>
      <c r="V159" s="38"/>
    </row>
    <row r="160" spans="3:22" x14ac:dyDescent="0.25">
      <c r="C160" s="38"/>
      <c r="D160" s="76"/>
      <c r="E160" s="64"/>
      <c r="F160" s="64"/>
      <c r="G160" s="64"/>
      <c r="H160" s="38"/>
      <c r="I160" s="65"/>
      <c r="J160" s="65"/>
      <c r="K160" s="65"/>
      <c r="L160" s="65"/>
      <c r="M160" s="38"/>
      <c r="N160" s="65"/>
      <c r="O160" s="65"/>
      <c r="P160" s="65"/>
      <c r="Q160" s="38"/>
      <c r="R160" s="65"/>
      <c r="S160" s="65"/>
      <c r="T160" s="65"/>
      <c r="U160" s="38"/>
      <c r="V160" s="38"/>
    </row>
    <row r="161" spans="3:22" x14ac:dyDescent="0.25">
      <c r="C161" s="38"/>
      <c r="D161" s="76"/>
      <c r="E161" s="64"/>
      <c r="F161" s="64"/>
      <c r="G161" s="64"/>
      <c r="H161" s="38"/>
      <c r="I161" s="65"/>
      <c r="J161" s="65"/>
      <c r="K161" s="65"/>
      <c r="L161" s="65"/>
      <c r="M161" s="38"/>
      <c r="N161" s="65"/>
      <c r="O161" s="65"/>
      <c r="P161" s="65"/>
      <c r="Q161" s="38"/>
      <c r="R161" s="65"/>
      <c r="S161" s="65"/>
      <c r="T161" s="65"/>
      <c r="U161" s="38"/>
      <c r="V161" s="38"/>
    </row>
    <row r="162" spans="3:22" x14ac:dyDescent="0.25">
      <c r="C162" s="38"/>
      <c r="D162" s="76"/>
      <c r="E162" s="64"/>
      <c r="F162" s="64"/>
      <c r="G162" s="64"/>
      <c r="H162" s="38"/>
      <c r="I162" s="65"/>
      <c r="J162" s="65"/>
      <c r="K162" s="65"/>
      <c r="L162" s="65"/>
      <c r="M162" s="38"/>
      <c r="N162" s="65"/>
      <c r="O162" s="65"/>
      <c r="P162" s="65"/>
      <c r="Q162" s="38"/>
      <c r="R162" s="65"/>
      <c r="S162" s="65"/>
      <c r="T162" s="65"/>
      <c r="U162" s="38"/>
      <c r="V162" s="38"/>
    </row>
    <row r="163" spans="3:22" x14ac:dyDescent="0.25">
      <c r="C163" s="38"/>
      <c r="D163" s="76"/>
      <c r="E163" s="64"/>
      <c r="F163" s="64"/>
      <c r="G163" s="64"/>
      <c r="H163" s="38"/>
      <c r="I163" s="65"/>
      <c r="J163" s="65"/>
      <c r="K163" s="65"/>
      <c r="L163" s="65"/>
      <c r="M163" s="38"/>
      <c r="N163" s="65"/>
      <c r="O163" s="65"/>
      <c r="P163" s="65"/>
      <c r="Q163" s="38"/>
      <c r="R163" s="65"/>
      <c r="S163" s="65"/>
      <c r="T163" s="65"/>
      <c r="U163" s="38"/>
      <c r="V163" s="38"/>
    </row>
    <row r="164" spans="3:22" x14ac:dyDescent="0.25">
      <c r="C164" s="38"/>
      <c r="D164" s="76"/>
      <c r="E164" s="64"/>
      <c r="F164" s="64"/>
      <c r="G164" s="64"/>
      <c r="H164" s="38"/>
      <c r="I164" s="65"/>
      <c r="J164" s="65"/>
      <c r="K164" s="65"/>
      <c r="L164" s="65"/>
      <c r="M164" s="38"/>
      <c r="N164" s="65"/>
      <c r="O164" s="65"/>
      <c r="P164" s="65"/>
      <c r="Q164" s="38"/>
      <c r="R164" s="65"/>
      <c r="S164" s="65"/>
      <c r="T164" s="65"/>
      <c r="U164" s="38"/>
      <c r="V164" s="38"/>
    </row>
    <row r="165" spans="3:22" x14ac:dyDescent="0.25">
      <c r="C165" s="38"/>
      <c r="D165" s="76"/>
      <c r="E165" s="64"/>
      <c r="F165" s="64"/>
      <c r="G165" s="64"/>
      <c r="H165" s="38"/>
      <c r="I165" s="65"/>
      <c r="J165" s="65"/>
      <c r="K165" s="65"/>
      <c r="L165" s="65"/>
      <c r="M165" s="38"/>
      <c r="N165" s="65"/>
      <c r="O165" s="65"/>
      <c r="P165" s="65"/>
      <c r="Q165" s="38"/>
      <c r="R165" s="65"/>
      <c r="S165" s="65"/>
      <c r="T165" s="65"/>
      <c r="U165" s="38"/>
      <c r="V165" s="38"/>
    </row>
    <row r="166" spans="3:22" x14ac:dyDescent="0.25">
      <c r="C166" s="38"/>
      <c r="D166" s="76"/>
      <c r="E166" s="64"/>
      <c r="F166" s="64"/>
      <c r="G166" s="64"/>
      <c r="H166" s="38"/>
      <c r="I166" s="65"/>
      <c r="J166" s="65"/>
      <c r="K166" s="65"/>
      <c r="L166" s="65"/>
      <c r="M166" s="38"/>
      <c r="N166" s="65"/>
      <c r="O166" s="65"/>
      <c r="P166" s="65"/>
      <c r="Q166" s="38"/>
      <c r="R166" s="65"/>
      <c r="S166" s="65"/>
      <c r="T166" s="65"/>
      <c r="U166" s="38"/>
      <c r="V166" s="38"/>
    </row>
    <row r="167" spans="3:22" x14ac:dyDescent="0.25">
      <c r="C167" s="38"/>
      <c r="D167" s="76"/>
      <c r="E167" s="64"/>
      <c r="F167" s="64"/>
      <c r="G167" s="64"/>
      <c r="H167" s="38"/>
      <c r="I167" s="65"/>
      <c r="J167" s="65"/>
      <c r="K167" s="65"/>
      <c r="L167" s="65"/>
      <c r="M167" s="38"/>
      <c r="N167" s="65"/>
      <c r="O167" s="65"/>
      <c r="P167" s="65"/>
      <c r="Q167" s="38"/>
      <c r="R167" s="65"/>
      <c r="S167" s="65"/>
      <c r="T167" s="65"/>
      <c r="U167" s="38"/>
      <c r="V167" s="38"/>
    </row>
    <row r="168" spans="3:22" x14ac:dyDescent="0.25">
      <c r="C168" s="38"/>
      <c r="D168" s="76"/>
      <c r="E168" s="64"/>
      <c r="F168" s="64"/>
      <c r="G168" s="64"/>
      <c r="H168" s="38"/>
      <c r="I168" s="65"/>
      <c r="J168" s="65"/>
      <c r="K168" s="65"/>
      <c r="L168" s="65"/>
      <c r="M168" s="38"/>
      <c r="N168" s="65"/>
      <c r="O168" s="65"/>
      <c r="P168" s="65"/>
      <c r="Q168" s="38"/>
      <c r="R168" s="65"/>
      <c r="S168" s="65"/>
      <c r="T168" s="65"/>
      <c r="U168" s="38"/>
      <c r="V168" s="38"/>
    </row>
    <row r="169" spans="3:22" x14ac:dyDescent="0.25">
      <c r="C169" s="38"/>
      <c r="D169" s="76"/>
      <c r="E169" s="64"/>
      <c r="F169" s="64"/>
      <c r="G169" s="64"/>
      <c r="H169" s="38"/>
      <c r="I169" s="65"/>
      <c r="J169" s="65"/>
      <c r="K169" s="65"/>
      <c r="L169" s="65"/>
      <c r="M169" s="38"/>
      <c r="N169" s="65"/>
      <c r="O169" s="65"/>
      <c r="P169" s="65"/>
      <c r="Q169" s="38"/>
      <c r="R169" s="65"/>
      <c r="S169" s="65"/>
      <c r="T169" s="65"/>
      <c r="U169" s="38"/>
      <c r="V169" s="38"/>
    </row>
    <row r="170" spans="3:22" x14ac:dyDescent="0.25">
      <c r="C170" s="38"/>
      <c r="D170" s="76"/>
      <c r="E170" s="64"/>
      <c r="F170" s="64"/>
      <c r="G170" s="64"/>
      <c r="H170" s="38"/>
      <c r="I170" s="65"/>
      <c r="J170" s="65"/>
      <c r="K170" s="65"/>
      <c r="L170" s="65"/>
      <c r="M170" s="38"/>
      <c r="N170" s="65"/>
      <c r="O170" s="65"/>
      <c r="P170" s="65"/>
      <c r="Q170" s="38"/>
      <c r="R170" s="65"/>
      <c r="S170" s="65"/>
      <c r="T170" s="65"/>
      <c r="U170" s="38"/>
      <c r="V170" s="38"/>
    </row>
    <row r="171" spans="3:22" x14ac:dyDescent="0.25">
      <c r="C171" s="38"/>
      <c r="D171" s="76"/>
      <c r="E171" s="38"/>
      <c r="F171" s="65"/>
      <c r="G171" s="65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</row>
    <row r="172" spans="3:22" x14ac:dyDescent="0.25">
      <c r="C172" s="38"/>
      <c r="D172" s="76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38"/>
      <c r="R172" s="65"/>
      <c r="S172" s="65"/>
      <c r="T172" s="65"/>
      <c r="U172" s="38"/>
      <c r="V172" s="38"/>
    </row>
    <row r="173" spans="3:22" x14ac:dyDescent="0.25">
      <c r="C173" s="38"/>
      <c r="D173" s="76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</row>
    <row r="174" spans="3:22" x14ac:dyDescent="0.25">
      <c r="C174" s="38"/>
      <c r="D174" s="76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</row>
  </sheetData>
  <mergeCells count="12">
    <mergeCell ref="N3:Q3"/>
    <mergeCell ref="A1:C1"/>
    <mergeCell ref="E3:F3"/>
    <mergeCell ref="I3:L3"/>
    <mergeCell ref="E62:G62"/>
    <mergeCell ref="I62:K62"/>
    <mergeCell ref="R62:T62"/>
    <mergeCell ref="E129:G129"/>
    <mergeCell ref="I129:K129"/>
    <mergeCell ref="N129:P129"/>
    <mergeCell ref="R129:T129"/>
    <mergeCell ref="N62:P6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C1:S172"/>
  <sheetViews>
    <sheetView workbookViewId="0">
      <selection activeCell="I19" sqref="I19"/>
    </sheetView>
  </sheetViews>
  <sheetFormatPr defaultRowHeight="15" x14ac:dyDescent="0.25"/>
  <cols>
    <col min="3" max="3" width="34" bestFit="1" customWidth="1"/>
    <col min="4" max="5" width="17.5703125" customWidth="1"/>
    <col min="6" max="6" width="16.140625" customWidth="1"/>
    <col min="7" max="10" width="10.7109375" customWidth="1"/>
  </cols>
  <sheetData>
    <row r="1" spans="3:19" x14ac:dyDescent="0.25"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3:19" x14ac:dyDescent="0.25"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3:19" x14ac:dyDescent="0.25">
      <c r="D3" s="95" t="s">
        <v>80</v>
      </c>
      <c r="E3" s="89"/>
      <c r="F3" s="38"/>
      <c r="G3" s="46"/>
      <c r="H3" s="46"/>
      <c r="I3" s="46"/>
      <c r="J3" s="46"/>
      <c r="K3" s="38"/>
      <c r="L3" s="38"/>
      <c r="M3" s="38"/>
      <c r="N3" s="38"/>
      <c r="O3" s="38"/>
      <c r="P3" s="38"/>
      <c r="Q3" s="38"/>
      <c r="R3" s="38"/>
      <c r="S3" s="38"/>
    </row>
    <row r="4" spans="3:19" x14ac:dyDescent="0.25">
      <c r="C4" s="48" t="s">
        <v>81</v>
      </c>
      <c r="D4" s="48" t="s">
        <v>86</v>
      </c>
      <c r="E4" s="48" t="s">
        <v>87</v>
      </c>
      <c r="F4" s="59" t="s">
        <v>169</v>
      </c>
      <c r="G4" s="63"/>
      <c r="H4" s="60"/>
      <c r="I4" s="63"/>
      <c r="J4" s="63"/>
      <c r="K4" s="38"/>
      <c r="L4" s="38"/>
      <c r="M4" s="38"/>
      <c r="N4" s="38"/>
      <c r="O4" s="38"/>
      <c r="P4" s="38"/>
      <c r="Q4" s="38"/>
      <c r="R4" s="38"/>
      <c r="S4" s="38"/>
    </row>
    <row r="5" spans="3:19" x14ac:dyDescent="0.25">
      <c r="C5" t="s">
        <v>30</v>
      </c>
      <c r="D5" s="45" t="e">
        <f>SUM(#REF!)</f>
        <v>#REF!</v>
      </c>
      <c r="E5" s="71">
        <f>'Snohomish Waste'!G39</f>
        <v>2334.9695732921659</v>
      </c>
      <c r="F5" s="38"/>
      <c r="G5" s="65"/>
      <c r="H5" s="65"/>
      <c r="I5" s="65"/>
      <c r="J5" s="65"/>
      <c r="K5" s="38"/>
      <c r="L5" s="38"/>
      <c r="M5" s="38"/>
      <c r="N5" s="38"/>
      <c r="O5" s="38"/>
      <c r="P5" s="38"/>
      <c r="Q5" s="38"/>
      <c r="R5" s="38"/>
      <c r="S5" s="38"/>
    </row>
    <row r="6" spans="3:19" x14ac:dyDescent="0.25">
      <c r="C6" t="s">
        <v>74</v>
      </c>
      <c r="D6" s="45" t="e">
        <f>#REF!</f>
        <v>#REF!</v>
      </c>
      <c r="E6">
        <v>0</v>
      </c>
      <c r="F6" s="38"/>
      <c r="G6" s="65"/>
      <c r="H6" s="65"/>
      <c r="I6" s="65"/>
      <c r="J6" s="65"/>
      <c r="K6" s="38"/>
      <c r="L6" s="38"/>
      <c r="M6" s="38"/>
      <c r="N6" s="38"/>
      <c r="O6" s="38"/>
      <c r="P6" s="38"/>
      <c r="Q6" s="38"/>
      <c r="R6" s="38"/>
      <c r="S6" s="38"/>
    </row>
    <row r="7" spans="3:19" x14ac:dyDescent="0.25">
      <c r="C7" t="s">
        <v>31</v>
      </c>
      <c r="D7" s="45" t="e">
        <f>SUM(#REF!)</f>
        <v>#REF!</v>
      </c>
      <c r="E7" s="71">
        <f>SUM('Snohomish Waste'!G38,'Snohomish Waste'!G40,'Snohomish Waste'!G42)</f>
        <v>10854.372067831831</v>
      </c>
      <c r="F7" s="38"/>
      <c r="G7" s="65"/>
      <c r="H7" s="65"/>
      <c r="I7" s="65"/>
      <c r="J7" s="65"/>
      <c r="K7" s="38"/>
      <c r="L7" s="38"/>
      <c r="M7" s="38"/>
      <c r="N7" s="38"/>
      <c r="O7" s="38"/>
      <c r="P7" s="38"/>
      <c r="Q7" s="38"/>
      <c r="R7" s="38"/>
      <c r="S7" s="38"/>
    </row>
    <row r="8" spans="3:19" x14ac:dyDescent="0.25">
      <c r="C8" t="s">
        <v>32</v>
      </c>
      <c r="D8">
        <v>0</v>
      </c>
      <c r="E8">
        <v>0</v>
      </c>
      <c r="F8" s="38"/>
      <c r="G8" s="65"/>
      <c r="H8" s="65"/>
      <c r="I8" s="65"/>
      <c r="J8" s="65"/>
      <c r="K8" s="38"/>
      <c r="L8" s="38"/>
      <c r="M8" s="38"/>
      <c r="N8" s="38"/>
      <c r="O8" s="38"/>
      <c r="P8" s="38"/>
      <c r="Q8" s="38"/>
      <c r="R8" s="38"/>
      <c r="S8" s="38"/>
    </row>
    <row r="9" spans="3:19" x14ac:dyDescent="0.25">
      <c r="C9" t="s">
        <v>4</v>
      </c>
      <c r="D9" s="45" t="e">
        <f>SUM(#REF!)</f>
        <v>#REF!</v>
      </c>
      <c r="E9" s="71">
        <f>SUM('Snohomish Waste'!G31:G34)</f>
        <v>24038.531435095076</v>
      </c>
      <c r="F9" s="38"/>
      <c r="G9" s="65"/>
      <c r="H9" s="65"/>
      <c r="I9" s="65"/>
      <c r="J9" s="65"/>
      <c r="K9" s="38"/>
      <c r="L9" s="38"/>
      <c r="M9" s="38"/>
      <c r="N9" s="38"/>
      <c r="O9" s="38"/>
      <c r="P9" s="38"/>
      <c r="Q9" s="38"/>
      <c r="R9" s="38"/>
      <c r="S9" s="38"/>
    </row>
    <row r="10" spans="3:19" x14ac:dyDescent="0.25">
      <c r="C10" t="s">
        <v>33</v>
      </c>
      <c r="D10" s="45" t="e">
        <f>#REF!</f>
        <v>#REF!</v>
      </c>
      <c r="E10" s="71">
        <f>'Snohomish Waste'!G22</f>
        <v>3081.740649916333</v>
      </c>
      <c r="F10" s="38"/>
      <c r="G10" s="65"/>
      <c r="H10" s="65"/>
      <c r="I10" s="65"/>
      <c r="J10" s="65"/>
      <c r="K10" s="38"/>
      <c r="L10" s="38"/>
      <c r="M10" s="38"/>
      <c r="N10" s="38"/>
      <c r="O10" s="38"/>
      <c r="P10" s="38"/>
      <c r="Q10" s="38"/>
      <c r="R10" s="38"/>
      <c r="S10" s="38"/>
    </row>
    <row r="11" spans="3:19" x14ac:dyDescent="0.25">
      <c r="C11" t="s">
        <v>34</v>
      </c>
      <c r="D11">
        <v>0</v>
      </c>
      <c r="E11">
        <v>0</v>
      </c>
      <c r="F11" s="38"/>
      <c r="G11" s="65"/>
      <c r="H11" s="65"/>
      <c r="I11" s="65"/>
      <c r="J11" s="65"/>
      <c r="K11" s="38"/>
      <c r="L11" s="38"/>
      <c r="M11" s="38"/>
      <c r="N11" s="38"/>
      <c r="O11" s="38"/>
      <c r="P11" s="38"/>
      <c r="Q11" s="38"/>
      <c r="R11" s="38"/>
      <c r="S11" s="38"/>
    </row>
    <row r="12" spans="3:19" x14ac:dyDescent="0.25">
      <c r="C12" t="s">
        <v>35</v>
      </c>
      <c r="D12" s="45" t="e">
        <f>#REF!</f>
        <v>#REF!</v>
      </c>
      <c r="E12" s="71">
        <f>'Snohomish Waste'!G21</f>
        <v>4362.3789893698859</v>
      </c>
      <c r="F12" s="38"/>
      <c r="G12" s="65"/>
      <c r="H12" s="65"/>
      <c r="I12" s="65"/>
      <c r="J12" s="65"/>
      <c r="K12" s="38"/>
      <c r="L12" s="38"/>
      <c r="M12" s="38"/>
      <c r="N12" s="38"/>
      <c r="O12" s="38"/>
      <c r="P12" s="38"/>
      <c r="Q12" s="38"/>
      <c r="R12" s="38"/>
      <c r="S12" s="38"/>
    </row>
    <row r="13" spans="3:19" x14ac:dyDescent="0.25">
      <c r="C13" t="s">
        <v>76</v>
      </c>
      <c r="D13">
        <v>0</v>
      </c>
      <c r="E13">
        <v>0</v>
      </c>
      <c r="F13" s="38"/>
      <c r="G13" s="65"/>
      <c r="H13" s="65"/>
      <c r="I13" s="65"/>
      <c r="J13" s="65"/>
      <c r="K13" s="38"/>
      <c r="L13" s="38"/>
      <c r="M13" s="38"/>
      <c r="N13" s="38"/>
      <c r="O13" s="38"/>
      <c r="P13" s="38"/>
      <c r="Q13" s="38"/>
      <c r="R13" s="38"/>
      <c r="S13" s="38"/>
    </row>
    <row r="14" spans="3:19" x14ac:dyDescent="0.25">
      <c r="C14" t="s">
        <v>77</v>
      </c>
      <c r="D14">
        <v>0</v>
      </c>
      <c r="E14">
        <v>0</v>
      </c>
      <c r="F14" s="38"/>
      <c r="G14" s="65"/>
      <c r="H14" s="65"/>
      <c r="I14" s="65"/>
      <c r="J14" s="65"/>
      <c r="K14" s="38"/>
      <c r="L14" s="38"/>
      <c r="M14" s="38"/>
      <c r="N14" s="38"/>
      <c r="O14" s="38"/>
      <c r="P14" s="38"/>
      <c r="Q14" s="38"/>
      <c r="R14" s="38"/>
      <c r="S14" s="38"/>
    </row>
    <row r="15" spans="3:19" x14ac:dyDescent="0.25">
      <c r="C15" t="s">
        <v>78</v>
      </c>
      <c r="D15" s="45" t="e">
        <f>SUM(#REF!)</f>
        <v>#REF!</v>
      </c>
      <c r="E15" s="71">
        <f>'Snohomish Waste'!G25</f>
        <v>2463.0934872474213</v>
      </c>
      <c r="F15" s="38"/>
      <c r="G15" s="65"/>
      <c r="H15" s="65"/>
      <c r="I15" s="65"/>
      <c r="J15" s="65"/>
      <c r="K15" s="38"/>
      <c r="L15" s="38"/>
      <c r="M15" s="38"/>
      <c r="N15" s="38"/>
      <c r="O15" s="38"/>
      <c r="P15" s="38"/>
      <c r="Q15" s="38"/>
      <c r="R15" s="38"/>
      <c r="S15" s="38"/>
    </row>
    <row r="16" spans="3:19" x14ac:dyDescent="0.25">
      <c r="C16" t="s">
        <v>79</v>
      </c>
      <c r="D16">
        <v>0</v>
      </c>
      <c r="E16">
        <v>0</v>
      </c>
      <c r="F16" s="38"/>
      <c r="G16" s="65"/>
      <c r="H16" s="65"/>
      <c r="I16" s="65"/>
      <c r="J16" s="65"/>
      <c r="K16" s="38"/>
      <c r="L16" s="38"/>
      <c r="M16" s="38"/>
      <c r="N16" s="38"/>
      <c r="O16" s="38"/>
      <c r="P16" s="38"/>
      <c r="Q16" s="38"/>
      <c r="R16" s="38"/>
      <c r="S16" s="38"/>
    </row>
    <row r="17" spans="3:19" x14ac:dyDescent="0.25">
      <c r="C17" t="s">
        <v>75</v>
      </c>
      <c r="D17">
        <v>0</v>
      </c>
      <c r="E17">
        <v>0</v>
      </c>
      <c r="F17" s="38"/>
      <c r="G17" s="65"/>
      <c r="H17" s="65"/>
      <c r="I17" s="65"/>
      <c r="J17" s="65"/>
      <c r="K17" s="38"/>
      <c r="L17" s="38"/>
      <c r="M17" s="38"/>
      <c r="N17" s="38"/>
      <c r="O17" s="38"/>
      <c r="P17" s="38"/>
      <c r="Q17" s="38"/>
      <c r="R17" s="38"/>
      <c r="S17" s="38"/>
    </row>
    <row r="18" spans="3:19" x14ac:dyDescent="0.25">
      <c r="C18" t="s">
        <v>37</v>
      </c>
      <c r="D18" s="45" t="e">
        <f>#REF!</f>
        <v>#REF!</v>
      </c>
      <c r="E18" s="71">
        <f>SUM('Snohomish Waste'!G10:G11)</f>
        <v>15181.529983781227</v>
      </c>
      <c r="F18" s="38"/>
      <c r="G18" s="65"/>
      <c r="H18" s="65"/>
      <c r="I18" s="65"/>
      <c r="J18" s="65"/>
      <c r="K18" s="38"/>
      <c r="L18" s="38"/>
      <c r="M18" s="38"/>
      <c r="N18" s="38"/>
      <c r="O18" s="38"/>
      <c r="P18" s="38"/>
      <c r="Q18" s="38"/>
      <c r="R18" s="38"/>
      <c r="S18" s="38"/>
    </row>
    <row r="19" spans="3:19" x14ac:dyDescent="0.25">
      <c r="C19" t="s">
        <v>38</v>
      </c>
      <c r="D19">
        <v>0</v>
      </c>
      <c r="E19" s="71">
        <f>'Snohomish Waste'!G12</f>
        <v>1901.2784865231413</v>
      </c>
      <c r="F19" s="38"/>
      <c r="G19" s="65"/>
      <c r="H19" s="65"/>
      <c r="I19" s="65"/>
      <c r="J19" s="65"/>
      <c r="K19" s="38"/>
      <c r="L19" s="38"/>
      <c r="M19" s="38"/>
      <c r="N19" s="38"/>
      <c r="O19" s="38"/>
      <c r="P19" s="38"/>
      <c r="Q19" s="38"/>
      <c r="R19" s="38"/>
      <c r="S19" s="38"/>
    </row>
    <row r="20" spans="3:19" x14ac:dyDescent="0.25">
      <c r="C20" t="s">
        <v>8</v>
      </c>
      <c r="D20" s="45" t="e">
        <f>#REF!</f>
        <v>#REF!</v>
      </c>
      <c r="E20" s="71">
        <f>'Snohomish Waste'!G9</f>
        <v>2956.9359061289842</v>
      </c>
      <c r="F20" s="38"/>
      <c r="G20" s="65"/>
      <c r="H20" s="65"/>
      <c r="I20" s="65"/>
      <c r="J20" s="65"/>
      <c r="K20" s="38"/>
      <c r="L20" s="38"/>
      <c r="M20" s="38"/>
      <c r="N20" s="38"/>
      <c r="O20" s="38"/>
      <c r="P20" s="38"/>
      <c r="Q20" s="38"/>
      <c r="R20" s="38"/>
      <c r="S20" s="38"/>
    </row>
    <row r="21" spans="3:19" x14ac:dyDescent="0.25">
      <c r="C21" t="s">
        <v>39</v>
      </c>
      <c r="D21" s="45" t="e">
        <f>#REF!</f>
        <v>#REF!</v>
      </c>
      <c r="E21">
        <v>0</v>
      </c>
      <c r="F21" s="38"/>
      <c r="G21" s="65"/>
      <c r="H21" s="65"/>
      <c r="I21" s="65"/>
      <c r="J21" s="65"/>
      <c r="K21" s="38"/>
      <c r="L21" s="38"/>
      <c r="M21" s="38"/>
      <c r="N21" s="38"/>
      <c r="O21" s="38"/>
      <c r="P21" s="38"/>
      <c r="Q21" s="38"/>
      <c r="R21" s="38"/>
      <c r="S21" s="38"/>
    </row>
    <row r="22" spans="3:19" x14ac:dyDescent="0.25">
      <c r="C22" t="s">
        <v>40</v>
      </c>
      <c r="D22">
        <v>0</v>
      </c>
      <c r="E22">
        <v>0</v>
      </c>
      <c r="F22" s="38"/>
      <c r="G22" s="65"/>
      <c r="H22" s="65"/>
      <c r="I22" s="65"/>
      <c r="J22" s="65"/>
      <c r="K22" s="38"/>
      <c r="L22" s="38"/>
      <c r="M22" s="38"/>
      <c r="N22" s="38"/>
      <c r="O22" s="38"/>
      <c r="P22" s="38"/>
      <c r="Q22" s="38"/>
      <c r="R22" s="38"/>
      <c r="S22" s="38"/>
    </row>
    <row r="23" spans="3:19" x14ac:dyDescent="0.25">
      <c r="C23" t="s">
        <v>42</v>
      </c>
      <c r="D23">
        <v>0</v>
      </c>
      <c r="E23">
        <v>0</v>
      </c>
      <c r="F23" s="38"/>
      <c r="G23" s="65"/>
      <c r="H23" s="65"/>
      <c r="I23" s="65"/>
      <c r="J23" s="65"/>
      <c r="K23" s="38"/>
      <c r="L23" s="38"/>
      <c r="M23" s="38"/>
      <c r="N23" s="38"/>
      <c r="O23" s="38"/>
      <c r="P23" s="38"/>
      <c r="Q23" s="38"/>
      <c r="R23" s="38"/>
      <c r="S23" s="38"/>
    </row>
    <row r="24" spans="3:19" x14ac:dyDescent="0.25">
      <c r="C24" t="s">
        <v>9</v>
      </c>
      <c r="D24" s="45" t="e">
        <f>#REF!</f>
        <v>#REF!</v>
      </c>
      <c r="E24" s="71">
        <f>SUM('Snohomish Waste'!G63:G64)</f>
        <v>27937.523125231652</v>
      </c>
      <c r="F24" s="38"/>
      <c r="G24" s="65"/>
      <c r="H24" s="65"/>
      <c r="I24" s="65"/>
      <c r="J24" s="65"/>
      <c r="K24" s="38"/>
      <c r="L24" s="38"/>
      <c r="M24" s="38"/>
      <c r="N24" s="38"/>
      <c r="O24" s="38"/>
      <c r="P24" s="38"/>
      <c r="Q24" s="38"/>
      <c r="R24" s="38"/>
      <c r="S24" s="38"/>
    </row>
    <row r="25" spans="3:19" x14ac:dyDescent="0.25">
      <c r="C25" t="s">
        <v>43</v>
      </c>
      <c r="D25">
        <v>0</v>
      </c>
      <c r="E25">
        <v>0</v>
      </c>
      <c r="F25" s="38"/>
      <c r="G25" s="65"/>
      <c r="H25" s="65"/>
      <c r="I25" s="65"/>
      <c r="J25" s="65"/>
      <c r="K25" s="38"/>
      <c r="L25" s="38"/>
      <c r="M25" s="38"/>
      <c r="N25" s="38"/>
      <c r="O25" s="38"/>
      <c r="P25" s="38"/>
      <c r="Q25" s="38"/>
      <c r="R25" s="38"/>
      <c r="S25" s="38"/>
    </row>
    <row r="26" spans="3:19" x14ac:dyDescent="0.25">
      <c r="C26" t="s">
        <v>82</v>
      </c>
      <c r="D26" s="45" t="e">
        <f>#REF!</f>
        <v>#REF!</v>
      </c>
      <c r="E26">
        <v>0</v>
      </c>
      <c r="F26" s="38"/>
      <c r="G26" s="65"/>
      <c r="H26" s="65"/>
      <c r="I26" s="65"/>
      <c r="J26" s="65"/>
      <c r="K26" s="38"/>
      <c r="L26" s="38"/>
      <c r="M26" s="38"/>
      <c r="N26" s="38"/>
      <c r="O26" s="38"/>
      <c r="P26" s="38"/>
      <c r="Q26" s="38"/>
      <c r="R26" s="38"/>
      <c r="S26" s="38"/>
    </row>
    <row r="27" spans="3:19" x14ac:dyDescent="0.25">
      <c r="C27" t="s">
        <v>83</v>
      </c>
      <c r="D27">
        <v>0</v>
      </c>
      <c r="E27">
        <v>0</v>
      </c>
      <c r="F27" s="38"/>
      <c r="G27" s="65"/>
      <c r="H27" s="65"/>
      <c r="I27" s="65"/>
      <c r="J27" s="65"/>
      <c r="K27" s="38"/>
      <c r="L27" s="38"/>
      <c r="M27" s="38"/>
      <c r="N27" s="38"/>
      <c r="O27" s="38"/>
      <c r="P27" s="38"/>
      <c r="Q27" s="38"/>
      <c r="R27" s="38"/>
      <c r="S27" s="38"/>
    </row>
    <row r="28" spans="3:19" x14ac:dyDescent="0.25">
      <c r="C28" t="s">
        <v>48</v>
      </c>
      <c r="D28">
        <v>0</v>
      </c>
      <c r="E28">
        <v>0</v>
      </c>
      <c r="F28" s="38"/>
      <c r="G28" s="65"/>
      <c r="H28" s="65"/>
      <c r="I28" s="65"/>
      <c r="J28" s="65"/>
      <c r="K28" s="38"/>
      <c r="L28" s="38"/>
      <c r="M28" s="38"/>
      <c r="N28" s="38"/>
      <c r="O28" s="38"/>
      <c r="P28" s="38"/>
      <c r="Q28" s="38"/>
      <c r="R28" s="38"/>
      <c r="S28" s="38"/>
    </row>
    <row r="29" spans="3:19" x14ac:dyDescent="0.25">
      <c r="C29" t="s">
        <v>49</v>
      </c>
      <c r="D29">
        <v>0</v>
      </c>
      <c r="E29">
        <v>0</v>
      </c>
      <c r="F29" s="38"/>
      <c r="G29" s="65"/>
      <c r="H29" s="65"/>
      <c r="I29" s="65"/>
      <c r="J29" s="65"/>
      <c r="K29" s="38"/>
      <c r="L29" s="38"/>
      <c r="M29" s="38"/>
      <c r="N29" s="38"/>
      <c r="O29" s="38"/>
      <c r="P29" s="38"/>
      <c r="Q29" s="38"/>
      <c r="R29" s="38"/>
      <c r="S29" s="38"/>
    </row>
    <row r="30" spans="3:19" x14ac:dyDescent="0.25">
      <c r="C30" t="s">
        <v>50</v>
      </c>
      <c r="D30">
        <v>0</v>
      </c>
      <c r="E30">
        <v>0</v>
      </c>
      <c r="F30" s="38"/>
      <c r="G30" s="65"/>
      <c r="H30" s="65"/>
      <c r="I30" s="65"/>
      <c r="J30" s="65"/>
      <c r="K30" s="38"/>
      <c r="L30" s="38"/>
      <c r="M30" s="38"/>
      <c r="N30" s="38"/>
      <c r="O30" s="38"/>
      <c r="P30" s="38"/>
      <c r="Q30" s="38"/>
      <c r="R30" s="38"/>
      <c r="S30" s="38"/>
    </row>
    <row r="31" spans="3:19" x14ac:dyDescent="0.25">
      <c r="C31" t="s">
        <v>51</v>
      </c>
      <c r="D31">
        <v>0</v>
      </c>
      <c r="E31">
        <v>0</v>
      </c>
      <c r="F31" s="38"/>
      <c r="G31" s="65"/>
      <c r="H31" s="65"/>
      <c r="I31" s="65"/>
      <c r="J31" s="65"/>
      <c r="K31" s="38"/>
      <c r="L31" s="38"/>
      <c r="M31" s="38"/>
      <c r="N31" s="38"/>
      <c r="O31" s="38"/>
      <c r="P31" s="38"/>
      <c r="Q31" s="38"/>
      <c r="R31" s="38"/>
      <c r="S31" s="38"/>
    </row>
    <row r="32" spans="3:19" x14ac:dyDescent="0.25">
      <c r="C32" t="s">
        <v>52</v>
      </c>
      <c r="D32">
        <v>0</v>
      </c>
      <c r="E32">
        <v>0</v>
      </c>
      <c r="F32" s="38"/>
      <c r="G32" s="65"/>
      <c r="H32" s="65"/>
      <c r="I32" s="65"/>
      <c r="J32" s="65"/>
      <c r="K32" s="38"/>
      <c r="L32" s="38"/>
      <c r="M32" s="38"/>
      <c r="N32" s="38"/>
      <c r="O32" s="38"/>
      <c r="P32" s="38"/>
      <c r="Q32" s="38"/>
      <c r="R32" s="38"/>
      <c r="S32" s="38"/>
    </row>
    <row r="33" spans="3:19" x14ac:dyDescent="0.25">
      <c r="C33" t="s">
        <v>53</v>
      </c>
      <c r="D33">
        <v>0</v>
      </c>
      <c r="E33">
        <v>0</v>
      </c>
      <c r="F33" s="38"/>
      <c r="G33" s="65"/>
      <c r="H33" s="65"/>
      <c r="I33" s="65"/>
      <c r="J33" s="65"/>
      <c r="K33" s="38"/>
      <c r="L33" s="38"/>
      <c r="M33" s="38"/>
      <c r="N33" s="38"/>
      <c r="O33" s="38"/>
      <c r="P33" s="38"/>
      <c r="Q33" s="38"/>
      <c r="R33" s="38"/>
      <c r="S33" s="38"/>
    </row>
    <row r="34" spans="3:19" x14ac:dyDescent="0.25">
      <c r="C34" t="s">
        <v>54</v>
      </c>
      <c r="D34" s="45" t="e">
        <f>#REF!</f>
        <v>#REF!</v>
      </c>
      <c r="E34">
        <v>0</v>
      </c>
      <c r="F34" s="38"/>
      <c r="G34" s="65"/>
      <c r="H34" s="65"/>
      <c r="I34" s="65"/>
      <c r="J34" s="65"/>
      <c r="K34" s="38"/>
      <c r="L34" s="38"/>
      <c r="M34" s="38"/>
      <c r="N34" s="38"/>
      <c r="O34" s="38"/>
      <c r="P34" s="38"/>
      <c r="Q34" s="38"/>
      <c r="R34" s="38"/>
      <c r="S34" s="38"/>
    </row>
    <row r="35" spans="3:19" x14ac:dyDescent="0.25">
      <c r="C35" t="s">
        <v>55</v>
      </c>
      <c r="D35" s="45" t="e">
        <f>#REF!</f>
        <v>#REF!</v>
      </c>
      <c r="E35">
        <v>0</v>
      </c>
      <c r="F35" s="38"/>
      <c r="G35" s="65"/>
      <c r="H35" s="65"/>
      <c r="I35" s="65"/>
      <c r="J35" s="65"/>
      <c r="K35" s="38"/>
      <c r="L35" s="38"/>
      <c r="M35" s="38"/>
      <c r="N35" s="38"/>
      <c r="O35" s="38"/>
      <c r="P35" s="38"/>
      <c r="Q35" s="38"/>
      <c r="R35" s="38"/>
      <c r="S35" s="38"/>
    </row>
    <row r="36" spans="3:19" x14ac:dyDescent="0.25">
      <c r="C36" t="s">
        <v>56</v>
      </c>
      <c r="D36">
        <v>0</v>
      </c>
      <c r="E36">
        <v>0</v>
      </c>
      <c r="F36" s="38"/>
      <c r="G36" s="65"/>
      <c r="H36" s="65"/>
      <c r="I36" s="65"/>
      <c r="J36" s="65"/>
      <c r="K36" s="38"/>
      <c r="L36" s="38"/>
      <c r="M36" s="38"/>
      <c r="N36" s="38"/>
      <c r="O36" s="38"/>
      <c r="P36" s="38"/>
      <c r="Q36" s="38"/>
      <c r="R36" s="38"/>
      <c r="S36" s="38"/>
    </row>
    <row r="37" spans="3:19" x14ac:dyDescent="0.25">
      <c r="C37" t="s">
        <v>57</v>
      </c>
      <c r="D37" s="45" t="e">
        <f>#REF!</f>
        <v>#REF!</v>
      </c>
      <c r="E37">
        <v>0</v>
      </c>
      <c r="F37" s="38"/>
      <c r="G37" s="65"/>
      <c r="H37" s="65"/>
      <c r="I37" s="65"/>
      <c r="J37" s="65"/>
      <c r="K37" s="38"/>
      <c r="L37" s="38"/>
      <c r="M37" s="38"/>
      <c r="N37" s="38"/>
      <c r="O37" s="38"/>
      <c r="P37" s="38"/>
      <c r="Q37" s="38"/>
      <c r="R37" s="38"/>
      <c r="S37" s="38"/>
    </row>
    <row r="38" spans="3:19" x14ac:dyDescent="0.25">
      <c r="C38" t="s">
        <v>58</v>
      </c>
      <c r="D38" s="45" t="e">
        <f>SUM(#REF!,#REF!,#REF!,#REF!,#REF!,#REF!,#REF!)</f>
        <v>#REF!</v>
      </c>
      <c r="E38" s="71">
        <f>SUM('Snohomish Waste'!G13:G17)</f>
        <v>62633.142226952063</v>
      </c>
      <c r="F38" s="38"/>
      <c r="G38" s="65"/>
      <c r="H38" s="65"/>
      <c r="I38" s="65"/>
      <c r="J38" s="65"/>
      <c r="K38" s="38"/>
      <c r="L38" s="38"/>
      <c r="M38" s="38"/>
      <c r="N38" s="38"/>
      <c r="O38" s="38"/>
      <c r="P38" s="38"/>
      <c r="Q38" s="38"/>
      <c r="R38" s="38"/>
      <c r="S38" s="38"/>
    </row>
    <row r="39" spans="3:19" x14ac:dyDescent="0.25">
      <c r="C39" t="s">
        <v>59</v>
      </c>
      <c r="D39">
        <v>0</v>
      </c>
      <c r="E39">
        <v>0</v>
      </c>
      <c r="F39" s="38"/>
      <c r="G39" s="65"/>
      <c r="H39" s="65"/>
      <c r="I39" s="65"/>
      <c r="J39" s="65"/>
      <c r="K39" s="38"/>
      <c r="L39" s="38"/>
      <c r="M39" s="38"/>
      <c r="N39" s="38"/>
      <c r="O39" s="38"/>
      <c r="P39" s="38"/>
      <c r="Q39" s="38"/>
      <c r="R39" s="38"/>
      <c r="S39" s="38"/>
    </row>
    <row r="40" spans="3:19" x14ac:dyDescent="0.25">
      <c r="C40" t="s">
        <v>61</v>
      </c>
      <c r="D40">
        <v>0</v>
      </c>
      <c r="E40">
        <v>0</v>
      </c>
      <c r="F40" s="38"/>
      <c r="G40" s="65"/>
      <c r="H40" s="65"/>
      <c r="I40" s="65"/>
      <c r="J40" s="65"/>
      <c r="K40" s="38"/>
      <c r="L40" s="38"/>
      <c r="M40" s="38"/>
      <c r="N40" s="38"/>
      <c r="O40" s="38"/>
      <c r="P40" s="38"/>
      <c r="Q40" s="38"/>
      <c r="R40" s="38"/>
      <c r="S40" s="38"/>
    </row>
    <row r="41" spans="3:19" x14ac:dyDescent="0.25">
      <c r="C41" t="s">
        <v>63</v>
      </c>
      <c r="D41" s="45" t="e">
        <f>#REF!</f>
        <v>#REF!</v>
      </c>
      <c r="E41" s="71">
        <f>SUM('Snohomish Waste'!G41,'Snohomish Waste'!G43)</f>
        <v>4616.1147094086245</v>
      </c>
      <c r="F41" s="38"/>
      <c r="G41" s="65"/>
      <c r="H41" s="65"/>
      <c r="I41" s="65"/>
      <c r="J41" s="65"/>
      <c r="K41" s="38"/>
      <c r="L41" s="38"/>
      <c r="M41" s="38"/>
      <c r="N41" s="38"/>
      <c r="O41" s="38"/>
      <c r="P41" s="38"/>
      <c r="Q41" s="38"/>
      <c r="R41" s="38"/>
      <c r="S41" s="38"/>
    </row>
    <row r="42" spans="3:19" x14ac:dyDescent="0.25">
      <c r="C42" t="s">
        <v>64</v>
      </c>
      <c r="D42" s="57" t="e">
        <f>#REF!+SUM(#REF!)</f>
        <v>#REF!</v>
      </c>
      <c r="E42" s="71">
        <f>SUM('Snohomish Waste'!G23:G24,'Snohomish Waste'!G26:G27)</f>
        <v>40965.661932231771</v>
      </c>
      <c r="F42" s="38"/>
      <c r="G42" s="65"/>
      <c r="H42" s="65"/>
      <c r="I42" s="65"/>
      <c r="J42" s="65"/>
      <c r="K42" s="38"/>
      <c r="L42" s="38"/>
      <c r="M42" s="38"/>
      <c r="N42" s="38"/>
      <c r="O42" s="38"/>
      <c r="P42" s="38"/>
      <c r="Q42" s="38"/>
      <c r="R42" s="38"/>
      <c r="S42" s="38"/>
    </row>
    <row r="43" spans="3:19" x14ac:dyDescent="0.25">
      <c r="C43" t="s">
        <v>66</v>
      </c>
      <c r="D43">
        <v>0</v>
      </c>
      <c r="E43">
        <v>0</v>
      </c>
      <c r="F43" s="38"/>
      <c r="G43" s="65"/>
      <c r="H43" s="65"/>
      <c r="I43" s="65"/>
      <c r="J43" s="65"/>
      <c r="K43" s="38"/>
      <c r="L43" s="38"/>
      <c r="M43" s="38"/>
      <c r="N43" s="38"/>
      <c r="O43" s="38"/>
      <c r="P43" s="38"/>
      <c r="Q43" s="38"/>
      <c r="R43" s="38"/>
      <c r="S43" s="38"/>
    </row>
    <row r="44" spans="3:19" x14ac:dyDescent="0.25">
      <c r="C44" t="s">
        <v>45</v>
      </c>
      <c r="D44" s="45" t="e">
        <f>#REF!</f>
        <v>#REF!</v>
      </c>
      <c r="E44" s="71">
        <f>SUM('Snohomish Waste'!G47:G50)</f>
        <v>66175.372280807191</v>
      </c>
      <c r="F44" s="38"/>
      <c r="G44" s="65"/>
      <c r="H44" s="65"/>
      <c r="I44" s="65"/>
      <c r="J44" s="65"/>
      <c r="K44" s="38"/>
      <c r="L44" s="38"/>
      <c r="M44" s="38"/>
      <c r="N44" s="38"/>
      <c r="O44" s="38"/>
      <c r="P44" s="38"/>
      <c r="Q44" s="38"/>
      <c r="R44" s="38"/>
      <c r="S44" s="38"/>
    </row>
    <row r="45" spans="3:19" x14ac:dyDescent="0.25">
      <c r="C45" t="s">
        <v>67</v>
      </c>
      <c r="D45" s="45" t="e">
        <f>SUM(#REF!)</f>
        <v>#REF!</v>
      </c>
      <c r="E45" s="71">
        <f>SUM('Snohomish Waste'!G51:G54)</f>
        <v>36551.147918417744</v>
      </c>
      <c r="F45" s="38"/>
      <c r="G45" s="65"/>
      <c r="H45" s="65"/>
      <c r="I45" s="65"/>
      <c r="J45" s="65"/>
      <c r="K45" s="38"/>
      <c r="L45" s="38"/>
      <c r="M45" s="38"/>
      <c r="N45" s="38"/>
      <c r="O45" s="38"/>
      <c r="P45" s="38"/>
      <c r="Q45" s="38"/>
      <c r="R45" s="38"/>
      <c r="S45" s="38"/>
    </row>
    <row r="46" spans="3:19" x14ac:dyDescent="0.25">
      <c r="C46" t="s">
        <v>69</v>
      </c>
      <c r="D46" s="45" t="e">
        <f>SUM(#REF!)+SUM(#REF!,#REF!,#REF!,#REF!)</f>
        <v>#REF!</v>
      </c>
      <c r="E46" s="71">
        <f>SUM('Snohomish Waste'!G66:G67)+SUM('Snohomish Waste'!G72:G83,'Snohomish Waste'!G86)+SUM('Snohomish Waste'!G91:G99)</f>
        <v>142994.31688674219</v>
      </c>
      <c r="F46" s="38"/>
      <c r="G46" s="65"/>
      <c r="H46" s="65"/>
      <c r="I46" s="65"/>
      <c r="J46" s="65"/>
      <c r="K46" s="38"/>
      <c r="L46" s="38"/>
      <c r="M46" s="38"/>
      <c r="N46" s="38"/>
      <c r="O46" s="38"/>
      <c r="P46" s="38"/>
      <c r="Q46" s="38"/>
      <c r="R46" s="38"/>
      <c r="S46" s="38"/>
    </row>
    <row r="47" spans="3:19" x14ac:dyDescent="0.25">
      <c r="C47" t="s">
        <v>13</v>
      </c>
      <c r="D47" s="45" t="e">
        <f>SUM(#REF!)</f>
        <v>#REF!</v>
      </c>
      <c r="E47" s="71">
        <f>'Snohomish Waste'!G62</f>
        <v>1533.0711656324818</v>
      </c>
      <c r="F47" s="38"/>
      <c r="G47" s="65"/>
      <c r="H47" s="65"/>
      <c r="I47" s="65"/>
      <c r="J47" s="65"/>
      <c r="K47" s="38"/>
      <c r="L47" s="38"/>
      <c r="M47" s="38"/>
      <c r="N47" s="38"/>
      <c r="O47" s="38"/>
      <c r="P47" s="38"/>
      <c r="Q47" s="38"/>
      <c r="R47" s="38"/>
      <c r="S47" s="38"/>
    </row>
    <row r="48" spans="3:19" x14ac:dyDescent="0.25">
      <c r="C48" t="s">
        <v>60</v>
      </c>
      <c r="D48" s="45" t="e">
        <f>SUM(#REF!)</f>
        <v>#REF!</v>
      </c>
      <c r="E48" s="71">
        <f>SUM('Snohomish Waste'!G84:G85)</f>
        <v>915.2813370035168</v>
      </c>
      <c r="F48" s="38"/>
      <c r="G48" s="65"/>
      <c r="H48" s="65"/>
      <c r="I48" s="65"/>
      <c r="J48" s="65"/>
      <c r="K48" s="38"/>
      <c r="L48" s="38"/>
      <c r="M48" s="38"/>
      <c r="N48" s="38"/>
      <c r="O48" s="38"/>
      <c r="P48" s="38"/>
      <c r="Q48" s="38"/>
      <c r="R48" s="38"/>
      <c r="S48" s="38"/>
    </row>
    <row r="49" spans="3:19" x14ac:dyDescent="0.25">
      <c r="C49" t="s">
        <v>62</v>
      </c>
      <c r="D49" s="45" t="e">
        <f>SUM(#REF!)</f>
        <v>#REF!</v>
      </c>
      <c r="E49">
        <v>0</v>
      </c>
      <c r="F49" s="38"/>
      <c r="G49" s="65"/>
      <c r="H49" s="65"/>
      <c r="I49" s="65"/>
      <c r="J49" s="65"/>
      <c r="K49" s="38"/>
      <c r="L49" s="38"/>
      <c r="M49" s="38"/>
      <c r="N49" s="38"/>
      <c r="O49" s="38"/>
      <c r="P49" s="38"/>
      <c r="Q49" s="38"/>
      <c r="R49" s="38"/>
      <c r="S49" s="38"/>
    </row>
    <row r="50" spans="3:19" x14ac:dyDescent="0.25">
      <c r="C50" t="s">
        <v>10</v>
      </c>
      <c r="D50" s="45" t="e">
        <f>#REF!</f>
        <v>#REF!</v>
      </c>
      <c r="E50" s="71">
        <f>'Snohomish Waste'!G60</f>
        <v>1519.7847271179833</v>
      </c>
      <c r="F50" s="38"/>
      <c r="G50" s="65"/>
      <c r="H50" s="65"/>
      <c r="I50" s="65"/>
      <c r="J50" s="65"/>
      <c r="K50" s="38"/>
      <c r="L50" s="38"/>
      <c r="M50" s="38"/>
      <c r="N50" s="38"/>
      <c r="O50" s="38"/>
      <c r="P50" s="38"/>
      <c r="Q50" s="38"/>
      <c r="R50" s="38"/>
      <c r="S50" s="38"/>
    </row>
    <row r="51" spans="3:19" x14ac:dyDescent="0.25">
      <c r="C51" t="s">
        <v>65</v>
      </c>
      <c r="D51" s="45" t="e">
        <f>#REF!</f>
        <v>#REF!</v>
      </c>
      <c r="E51">
        <v>0</v>
      </c>
      <c r="F51" s="38"/>
      <c r="G51" s="65"/>
      <c r="H51" s="65"/>
      <c r="I51" s="65"/>
      <c r="J51" s="65"/>
      <c r="K51" s="38"/>
      <c r="L51" s="38"/>
      <c r="M51" s="38"/>
      <c r="N51" s="38"/>
      <c r="O51" s="38"/>
      <c r="P51" s="38"/>
      <c r="Q51" s="38"/>
      <c r="R51" s="38"/>
      <c r="S51" s="38"/>
    </row>
    <row r="52" spans="3:19" x14ac:dyDescent="0.25">
      <c r="C52" t="s">
        <v>14</v>
      </c>
      <c r="D52" s="45" t="e">
        <f>#REF!</f>
        <v>#REF!</v>
      </c>
      <c r="E52" s="71">
        <f>'Snohomish Waste'!G90</f>
        <v>261.94289543351294</v>
      </c>
      <c r="F52" s="38"/>
      <c r="G52" s="65"/>
      <c r="H52" s="65"/>
      <c r="I52" s="65"/>
      <c r="J52" s="65"/>
      <c r="K52" s="38"/>
      <c r="L52" s="38"/>
      <c r="M52" s="38"/>
      <c r="N52" s="38"/>
      <c r="O52" s="38"/>
      <c r="P52" s="38"/>
      <c r="Q52" s="38"/>
      <c r="R52" s="38"/>
      <c r="S52" s="38"/>
    </row>
    <row r="53" spans="3:19" x14ac:dyDescent="0.25">
      <c r="C53" t="s">
        <v>68</v>
      </c>
      <c r="D53">
        <v>0</v>
      </c>
      <c r="E53" s="71">
        <f>'Snohomish Waste'!G68</f>
        <v>156.90320268478115</v>
      </c>
      <c r="F53" s="38"/>
      <c r="G53" s="65"/>
      <c r="H53" s="65"/>
      <c r="I53" s="65"/>
      <c r="J53" s="65"/>
      <c r="K53" s="38"/>
      <c r="L53" s="38"/>
      <c r="M53" s="38"/>
      <c r="N53" s="38"/>
      <c r="O53" s="38"/>
      <c r="P53" s="38"/>
      <c r="Q53" s="38"/>
      <c r="R53" s="38"/>
      <c r="S53" s="38"/>
    </row>
    <row r="54" spans="3:19" x14ac:dyDescent="0.25">
      <c r="C54" t="s">
        <v>11</v>
      </c>
      <c r="D54" s="45" t="e">
        <f>SUM(#REF!)</f>
        <v>#REF!</v>
      </c>
      <c r="E54" s="71">
        <f>'Snohomish Waste'!G65</f>
        <v>2616.5396511373824</v>
      </c>
      <c r="F54" s="38"/>
      <c r="G54" s="65"/>
      <c r="H54" s="65"/>
      <c r="I54" s="65"/>
      <c r="J54" s="65"/>
      <c r="K54" s="38"/>
      <c r="L54" s="38"/>
      <c r="M54" s="38"/>
      <c r="N54" s="38"/>
      <c r="O54" s="38"/>
      <c r="P54" s="38"/>
      <c r="Q54" s="38"/>
      <c r="R54" s="38"/>
      <c r="S54" s="38"/>
    </row>
    <row r="55" spans="3:19" x14ac:dyDescent="0.25">
      <c r="C55" t="s">
        <v>70</v>
      </c>
      <c r="D55" s="45" t="e">
        <f>SUM(#REF!)</f>
        <v>#REF!</v>
      </c>
      <c r="E55" s="71">
        <f>'Snohomish Waste'!G59</f>
        <v>7789.7984077381789</v>
      </c>
      <c r="F55" s="38"/>
      <c r="G55" s="65"/>
      <c r="H55" s="65"/>
      <c r="I55" s="65"/>
      <c r="J55" s="65"/>
      <c r="K55" s="38"/>
      <c r="L55" s="38"/>
      <c r="M55" s="38"/>
      <c r="N55" s="38"/>
      <c r="O55" s="38"/>
      <c r="P55" s="38"/>
      <c r="Q55" s="38"/>
      <c r="R55" s="38"/>
      <c r="S55" s="38"/>
    </row>
    <row r="56" spans="3:19" x14ac:dyDescent="0.25">
      <c r="C56" t="s">
        <v>71</v>
      </c>
      <c r="D56" s="45" t="e">
        <f>#REF!</f>
        <v>#REF!</v>
      </c>
      <c r="E56" s="71">
        <f>'Snohomish Waste'!G61</f>
        <v>6004.8057240097942</v>
      </c>
      <c r="F56" s="38"/>
      <c r="G56" s="65"/>
      <c r="H56" s="65"/>
      <c r="I56" s="65"/>
      <c r="J56" s="65"/>
      <c r="K56" s="38"/>
      <c r="L56" s="38"/>
      <c r="M56" s="38"/>
      <c r="N56" s="38"/>
      <c r="O56" s="38"/>
      <c r="P56" s="38"/>
      <c r="Q56" s="38"/>
      <c r="R56" s="38"/>
      <c r="S56" s="38"/>
    </row>
    <row r="57" spans="3:19" x14ac:dyDescent="0.25">
      <c r="C57" t="s">
        <v>72</v>
      </c>
      <c r="D57">
        <v>0</v>
      </c>
      <c r="E57">
        <v>0</v>
      </c>
      <c r="F57" s="38"/>
      <c r="G57" s="65"/>
      <c r="H57" s="65"/>
      <c r="I57" s="65"/>
      <c r="J57" s="65"/>
      <c r="K57" s="38"/>
      <c r="L57" s="38"/>
      <c r="M57" s="38"/>
      <c r="N57" s="38"/>
      <c r="O57" s="38"/>
      <c r="P57" s="38"/>
      <c r="Q57" s="38"/>
      <c r="R57" s="38"/>
      <c r="S57" s="38"/>
    </row>
    <row r="58" spans="3:19" x14ac:dyDescent="0.25">
      <c r="C58" t="s">
        <v>73</v>
      </c>
      <c r="D58">
        <v>0</v>
      </c>
      <c r="E58">
        <v>0</v>
      </c>
      <c r="F58" s="38"/>
      <c r="G58" s="65"/>
      <c r="H58" s="65"/>
      <c r="I58" s="65"/>
      <c r="J58" s="65"/>
      <c r="K58" s="38"/>
      <c r="L58" s="38"/>
      <c r="M58" s="38"/>
      <c r="N58" s="38"/>
      <c r="O58" s="38"/>
      <c r="P58" s="38"/>
      <c r="Q58" s="38"/>
      <c r="R58" s="38"/>
      <c r="S58" s="38"/>
    </row>
    <row r="59" spans="3:19" x14ac:dyDescent="0.25">
      <c r="C59" s="48" t="s">
        <v>84</v>
      </c>
      <c r="D59" s="55" t="e">
        <f>SUM(D5:D44)</f>
        <v>#REF!</v>
      </c>
      <c r="E59" s="55">
        <f>SUM(E5:E44)</f>
        <v>269502.64485381742</v>
      </c>
      <c r="F59" s="38"/>
      <c r="G59" s="65"/>
      <c r="H59" s="65"/>
      <c r="I59" s="65"/>
      <c r="J59" s="65"/>
      <c r="K59" s="38"/>
      <c r="L59" s="38"/>
      <c r="M59" s="38"/>
      <c r="N59" s="38"/>
      <c r="O59" s="38"/>
      <c r="P59" s="38"/>
      <c r="Q59" s="38"/>
      <c r="R59" s="38"/>
      <c r="S59" s="38"/>
    </row>
    <row r="60" spans="3:19" x14ac:dyDescent="0.25">
      <c r="F60" s="38"/>
      <c r="G60" s="65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</row>
    <row r="61" spans="3:19" x14ac:dyDescent="0.25"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</row>
    <row r="62" spans="3:19" x14ac:dyDescent="0.25">
      <c r="E62" s="59"/>
      <c r="F62" s="59"/>
      <c r="G62" s="58"/>
      <c r="H62" s="58"/>
      <c r="I62" s="58"/>
      <c r="J62" s="58"/>
      <c r="K62" s="59"/>
      <c r="L62" s="59"/>
      <c r="M62" s="59"/>
      <c r="N62" s="59"/>
      <c r="O62" s="59"/>
      <c r="P62" s="59"/>
      <c r="Q62" s="59"/>
      <c r="R62" s="38"/>
      <c r="S62" s="38"/>
    </row>
    <row r="63" spans="3:19" x14ac:dyDescent="0.25">
      <c r="E63" s="59"/>
      <c r="F63" s="59"/>
      <c r="G63" s="60"/>
      <c r="H63" s="60"/>
      <c r="I63" s="60"/>
      <c r="J63" s="60"/>
      <c r="K63" s="59"/>
      <c r="L63" s="59"/>
      <c r="M63" s="59"/>
      <c r="N63" s="59"/>
      <c r="O63" s="59"/>
      <c r="P63" s="59"/>
      <c r="Q63" s="59"/>
      <c r="R63" s="38"/>
      <c r="S63" s="38"/>
    </row>
    <row r="64" spans="3:19" x14ac:dyDescent="0.25">
      <c r="E64" s="59"/>
      <c r="F64" s="59"/>
      <c r="G64" s="61"/>
      <c r="H64" s="61"/>
      <c r="I64" s="61"/>
      <c r="J64" s="61"/>
      <c r="K64" s="59"/>
      <c r="L64" s="59"/>
      <c r="M64" s="59"/>
      <c r="N64" s="59"/>
      <c r="O64" s="59"/>
      <c r="P64" s="59"/>
      <c r="Q64" s="59"/>
      <c r="R64" s="38"/>
      <c r="S64" s="38"/>
    </row>
    <row r="65" spans="5:19" x14ac:dyDescent="0.25">
      <c r="E65" s="59"/>
      <c r="F65" s="59"/>
      <c r="G65" s="61"/>
      <c r="H65" s="61"/>
      <c r="I65" s="61"/>
      <c r="J65" s="61"/>
      <c r="K65" s="59"/>
      <c r="L65" s="59"/>
      <c r="M65" s="59"/>
      <c r="N65" s="59"/>
      <c r="O65" s="59"/>
      <c r="P65" s="59"/>
      <c r="Q65" s="59"/>
      <c r="R65" s="38"/>
      <c r="S65" s="38"/>
    </row>
    <row r="66" spans="5:19" x14ac:dyDescent="0.25">
      <c r="E66" s="59"/>
      <c r="F66" s="59"/>
      <c r="G66" s="61"/>
      <c r="H66" s="61"/>
      <c r="I66" s="61"/>
      <c r="J66" s="61"/>
      <c r="K66" s="59"/>
      <c r="L66" s="59"/>
      <c r="M66" s="59"/>
      <c r="N66" s="59"/>
      <c r="O66" s="59"/>
      <c r="P66" s="59"/>
      <c r="Q66" s="59"/>
      <c r="R66" s="38"/>
      <c r="S66" s="38"/>
    </row>
    <row r="67" spans="5:19" x14ac:dyDescent="0.25">
      <c r="E67" s="59"/>
      <c r="F67" s="59"/>
      <c r="G67" s="61"/>
      <c r="H67" s="61"/>
      <c r="I67" s="61"/>
      <c r="J67" s="61"/>
      <c r="K67" s="59"/>
      <c r="L67" s="59"/>
      <c r="M67" s="59"/>
      <c r="N67" s="59"/>
      <c r="O67" s="59"/>
      <c r="P67" s="59"/>
      <c r="Q67" s="59"/>
      <c r="R67" s="38"/>
      <c r="S67" s="38"/>
    </row>
    <row r="68" spans="5:19" x14ac:dyDescent="0.25">
      <c r="E68" s="59"/>
      <c r="F68" s="59"/>
      <c r="G68" s="61"/>
      <c r="H68" s="61"/>
      <c r="I68" s="61"/>
      <c r="J68" s="61"/>
      <c r="K68" s="59"/>
      <c r="L68" s="59"/>
      <c r="M68" s="59"/>
      <c r="N68" s="59"/>
      <c r="O68" s="59"/>
      <c r="P68" s="59"/>
      <c r="Q68" s="59"/>
      <c r="R68" s="38"/>
      <c r="S68" s="38"/>
    </row>
    <row r="69" spans="5:19" x14ac:dyDescent="0.25">
      <c r="E69" s="59"/>
      <c r="F69" s="59"/>
      <c r="G69" s="61"/>
      <c r="H69" s="61"/>
      <c r="I69" s="61"/>
      <c r="J69" s="61"/>
      <c r="K69" s="59"/>
      <c r="L69" s="59"/>
      <c r="M69" s="59"/>
      <c r="N69" s="59"/>
      <c r="O69" s="59"/>
      <c r="P69" s="59"/>
      <c r="Q69" s="59"/>
      <c r="R69" s="38"/>
      <c r="S69" s="38"/>
    </row>
    <row r="70" spans="5:19" x14ac:dyDescent="0.25">
      <c r="E70" s="59"/>
      <c r="F70" s="59"/>
      <c r="G70" s="61"/>
      <c r="H70" s="61"/>
      <c r="I70" s="61"/>
      <c r="J70" s="61"/>
      <c r="K70" s="59"/>
      <c r="L70" s="59"/>
      <c r="M70" s="59"/>
      <c r="N70" s="59"/>
      <c r="O70" s="59"/>
      <c r="P70" s="59"/>
      <c r="Q70" s="59"/>
      <c r="R70" s="38"/>
      <c r="S70" s="38"/>
    </row>
    <row r="71" spans="5:19" x14ac:dyDescent="0.25">
      <c r="E71" s="59"/>
      <c r="F71" s="59"/>
      <c r="G71" s="61"/>
      <c r="H71" s="61"/>
      <c r="I71" s="61"/>
      <c r="J71" s="61"/>
      <c r="K71" s="59"/>
      <c r="L71" s="59"/>
      <c r="M71" s="59"/>
      <c r="N71" s="59"/>
      <c r="O71" s="59"/>
      <c r="P71" s="59"/>
      <c r="Q71" s="59"/>
      <c r="R71" s="38"/>
      <c r="S71" s="38"/>
    </row>
    <row r="72" spans="5:19" x14ac:dyDescent="0.25">
      <c r="E72" s="59"/>
      <c r="F72" s="59"/>
      <c r="G72" s="61"/>
      <c r="H72" s="61"/>
      <c r="I72" s="61"/>
      <c r="J72" s="61"/>
      <c r="K72" s="59"/>
      <c r="L72" s="59"/>
      <c r="M72" s="59"/>
      <c r="N72" s="59"/>
      <c r="O72" s="59"/>
      <c r="P72" s="59"/>
      <c r="Q72" s="59"/>
      <c r="R72" s="38"/>
      <c r="S72" s="38"/>
    </row>
    <row r="73" spans="5:19" x14ac:dyDescent="0.25">
      <c r="E73" s="59"/>
      <c r="F73" s="59"/>
      <c r="G73" s="61"/>
      <c r="H73" s="61"/>
      <c r="I73" s="61"/>
      <c r="J73" s="61"/>
      <c r="K73" s="59"/>
      <c r="L73" s="59"/>
      <c r="M73" s="59"/>
      <c r="N73" s="59"/>
      <c r="O73" s="59"/>
      <c r="P73" s="59"/>
      <c r="Q73" s="59"/>
      <c r="R73" s="38"/>
      <c r="S73" s="38"/>
    </row>
    <row r="74" spans="5:19" x14ac:dyDescent="0.25">
      <c r="E74" s="59"/>
      <c r="F74" s="59"/>
      <c r="G74" s="61"/>
      <c r="H74" s="61"/>
      <c r="I74" s="61"/>
      <c r="J74" s="61"/>
      <c r="K74" s="59"/>
      <c r="L74" s="59"/>
      <c r="M74" s="59"/>
      <c r="N74" s="59"/>
      <c r="O74" s="59"/>
      <c r="P74" s="59"/>
      <c r="Q74" s="59"/>
      <c r="R74" s="38"/>
      <c r="S74" s="38"/>
    </row>
    <row r="75" spans="5:19" x14ac:dyDescent="0.25">
      <c r="E75" s="59"/>
      <c r="F75" s="59"/>
      <c r="G75" s="61"/>
      <c r="H75" s="61"/>
      <c r="I75" s="61"/>
      <c r="J75" s="61"/>
      <c r="K75" s="59"/>
      <c r="L75" s="59"/>
      <c r="M75" s="59"/>
      <c r="N75" s="59"/>
      <c r="O75" s="59"/>
      <c r="P75" s="59"/>
      <c r="Q75" s="59"/>
      <c r="R75" s="38"/>
      <c r="S75" s="38"/>
    </row>
    <row r="76" spans="5:19" x14ac:dyDescent="0.25">
      <c r="E76" s="59"/>
      <c r="F76" s="59"/>
      <c r="G76" s="61"/>
      <c r="H76" s="61"/>
      <c r="I76" s="61"/>
      <c r="J76" s="61"/>
      <c r="K76" s="59"/>
      <c r="L76" s="59"/>
      <c r="M76" s="59"/>
      <c r="N76" s="59"/>
      <c r="O76" s="59"/>
      <c r="P76" s="59"/>
      <c r="Q76" s="59"/>
      <c r="R76" s="38"/>
      <c r="S76" s="38"/>
    </row>
    <row r="77" spans="5:19" x14ac:dyDescent="0.25">
      <c r="E77" s="59"/>
      <c r="F77" s="59"/>
      <c r="G77" s="61"/>
      <c r="H77" s="61"/>
      <c r="I77" s="61"/>
      <c r="J77" s="61"/>
      <c r="K77" s="59"/>
      <c r="L77" s="59"/>
      <c r="M77" s="59"/>
      <c r="N77" s="59"/>
      <c r="O77" s="59"/>
      <c r="P77" s="59"/>
      <c r="Q77" s="59"/>
      <c r="R77" s="38"/>
      <c r="S77" s="38"/>
    </row>
    <row r="78" spans="5:19" x14ac:dyDescent="0.25">
      <c r="E78" s="59"/>
      <c r="F78" s="59"/>
      <c r="G78" s="61"/>
      <c r="H78" s="61"/>
      <c r="I78" s="61"/>
      <c r="J78" s="61"/>
      <c r="K78" s="59"/>
      <c r="L78" s="59"/>
      <c r="M78" s="59"/>
      <c r="N78" s="59"/>
      <c r="O78" s="59"/>
      <c r="P78" s="59"/>
      <c r="Q78" s="59"/>
      <c r="R78" s="38"/>
      <c r="S78" s="38"/>
    </row>
    <row r="79" spans="5:19" x14ac:dyDescent="0.25">
      <c r="E79" s="59"/>
      <c r="F79" s="59"/>
      <c r="G79" s="61"/>
      <c r="H79" s="61"/>
      <c r="I79" s="61"/>
      <c r="J79" s="61"/>
      <c r="K79" s="59"/>
      <c r="L79" s="59"/>
      <c r="M79" s="59"/>
      <c r="N79" s="59"/>
      <c r="O79" s="59"/>
      <c r="P79" s="59"/>
      <c r="Q79" s="59"/>
      <c r="R79" s="38"/>
      <c r="S79" s="38"/>
    </row>
    <row r="80" spans="5:19" x14ac:dyDescent="0.25">
      <c r="E80" s="59"/>
      <c r="F80" s="59"/>
      <c r="G80" s="61"/>
      <c r="H80" s="61"/>
      <c r="I80" s="61"/>
      <c r="J80" s="61"/>
      <c r="K80" s="59"/>
      <c r="L80" s="59"/>
      <c r="M80" s="59"/>
      <c r="N80" s="59"/>
      <c r="O80" s="59"/>
      <c r="P80" s="59"/>
      <c r="Q80" s="59"/>
      <c r="R80" s="38"/>
      <c r="S80" s="38"/>
    </row>
    <row r="81" spans="5:19" x14ac:dyDescent="0.25">
      <c r="E81" s="59"/>
      <c r="F81" s="59"/>
      <c r="G81" s="61"/>
      <c r="H81" s="61"/>
      <c r="I81" s="61"/>
      <c r="J81" s="61"/>
      <c r="K81" s="59"/>
      <c r="L81" s="59"/>
      <c r="M81" s="59"/>
      <c r="N81" s="59"/>
      <c r="O81" s="59"/>
      <c r="P81" s="59"/>
      <c r="Q81" s="59"/>
      <c r="R81" s="38"/>
      <c r="S81" s="38"/>
    </row>
    <row r="82" spans="5:19" x14ac:dyDescent="0.25">
      <c r="E82" s="59"/>
      <c r="F82" s="59"/>
      <c r="G82" s="61"/>
      <c r="H82" s="61"/>
      <c r="I82" s="61"/>
      <c r="J82" s="61"/>
      <c r="K82" s="59"/>
      <c r="L82" s="59"/>
      <c r="M82" s="59"/>
      <c r="N82" s="59"/>
      <c r="O82" s="59"/>
      <c r="P82" s="59"/>
      <c r="Q82" s="59"/>
      <c r="R82" s="38"/>
      <c r="S82" s="38"/>
    </row>
    <row r="83" spans="5:19" x14ac:dyDescent="0.25">
      <c r="E83" s="59"/>
      <c r="F83" s="59"/>
      <c r="G83" s="61"/>
      <c r="H83" s="61"/>
      <c r="I83" s="61"/>
      <c r="J83" s="61"/>
      <c r="K83" s="59"/>
      <c r="L83" s="59"/>
      <c r="M83" s="59"/>
      <c r="N83" s="59"/>
      <c r="O83" s="59"/>
      <c r="P83" s="59"/>
      <c r="Q83" s="59"/>
      <c r="R83" s="38"/>
      <c r="S83" s="38"/>
    </row>
    <row r="84" spans="5:19" x14ac:dyDescent="0.25">
      <c r="E84" s="59"/>
      <c r="F84" s="59"/>
      <c r="G84" s="61"/>
      <c r="H84" s="61"/>
      <c r="I84" s="61"/>
      <c r="J84" s="61"/>
      <c r="K84" s="59"/>
      <c r="L84" s="59"/>
      <c r="M84" s="59"/>
      <c r="N84" s="59"/>
      <c r="O84" s="59"/>
      <c r="P84" s="59"/>
      <c r="Q84" s="59"/>
      <c r="R84" s="38"/>
      <c r="S84" s="38"/>
    </row>
    <row r="85" spans="5:19" x14ac:dyDescent="0.25">
      <c r="E85" s="59"/>
      <c r="F85" s="59"/>
      <c r="G85" s="61"/>
      <c r="H85" s="61"/>
      <c r="I85" s="61"/>
      <c r="J85" s="61"/>
      <c r="K85" s="59"/>
      <c r="L85" s="59"/>
      <c r="M85" s="59"/>
      <c r="N85" s="59"/>
      <c r="O85" s="59"/>
      <c r="P85" s="59"/>
      <c r="Q85" s="59"/>
      <c r="R85" s="38"/>
      <c r="S85" s="38"/>
    </row>
    <row r="86" spans="5:19" x14ac:dyDescent="0.25">
      <c r="E86" s="59"/>
      <c r="F86" s="59"/>
      <c r="G86" s="61"/>
      <c r="H86" s="61"/>
      <c r="I86" s="61"/>
      <c r="J86" s="61"/>
      <c r="K86" s="59"/>
      <c r="L86" s="59"/>
      <c r="M86" s="59"/>
      <c r="N86" s="59"/>
      <c r="O86" s="59"/>
      <c r="P86" s="59"/>
      <c r="Q86" s="59"/>
      <c r="R86" s="38"/>
      <c r="S86" s="38"/>
    </row>
    <row r="87" spans="5:19" x14ac:dyDescent="0.25">
      <c r="E87" s="59"/>
      <c r="F87" s="59"/>
      <c r="G87" s="61"/>
      <c r="H87" s="61"/>
      <c r="I87" s="61"/>
      <c r="J87" s="61"/>
      <c r="K87" s="59"/>
      <c r="L87" s="59"/>
      <c r="M87" s="59"/>
      <c r="N87" s="59"/>
      <c r="O87" s="59"/>
      <c r="P87" s="59"/>
      <c r="Q87" s="59"/>
      <c r="R87" s="38"/>
      <c r="S87" s="38"/>
    </row>
    <row r="88" spans="5:19" x14ac:dyDescent="0.25">
      <c r="E88" s="59"/>
      <c r="F88" s="59"/>
      <c r="G88" s="61"/>
      <c r="H88" s="61"/>
      <c r="I88" s="61"/>
      <c r="J88" s="61"/>
      <c r="K88" s="59"/>
      <c r="L88" s="59"/>
      <c r="M88" s="59"/>
      <c r="N88" s="59"/>
      <c r="O88" s="59"/>
      <c r="P88" s="59"/>
      <c r="Q88" s="59"/>
      <c r="R88" s="38"/>
      <c r="S88" s="38"/>
    </row>
    <row r="89" spans="5:19" x14ac:dyDescent="0.25">
      <c r="E89" s="59"/>
      <c r="F89" s="59"/>
      <c r="G89" s="61"/>
      <c r="H89" s="61"/>
      <c r="I89" s="61"/>
      <c r="J89" s="61"/>
      <c r="K89" s="59"/>
      <c r="L89" s="59"/>
      <c r="M89" s="59"/>
      <c r="N89" s="59"/>
      <c r="O89" s="59"/>
      <c r="P89" s="59"/>
      <c r="Q89" s="59"/>
      <c r="R89" s="38"/>
      <c r="S89" s="38"/>
    </row>
    <row r="90" spans="5:19" x14ac:dyDescent="0.25">
      <c r="E90" s="59"/>
      <c r="F90" s="59"/>
      <c r="G90" s="61"/>
      <c r="H90" s="61"/>
      <c r="I90" s="61"/>
      <c r="J90" s="61"/>
      <c r="K90" s="59"/>
      <c r="L90" s="59"/>
      <c r="M90" s="59"/>
      <c r="N90" s="59"/>
      <c r="O90" s="59"/>
      <c r="P90" s="59"/>
      <c r="Q90" s="59"/>
      <c r="R90" s="38"/>
      <c r="S90" s="38"/>
    </row>
    <row r="91" spans="5:19" x14ac:dyDescent="0.25">
      <c r="E91" s="59"/>
      <c r="F91" s="59"/>
      <c r="G91" s="61"/>
      <c r="H91" s="61"/>
      <c r="I91" s="61"/>
      <c r="J91" s="61"/>
      <c r="K91" s="59"/>
      <c r="L91" s="59"/>
      <c r="M91" s="59"/>
      <c r="N91" s="59"/>
      <c r="O91" s="59"/>
      <c r="P91" s="59"/>
      <c r="Q91" s="59"/>
      <c r="R91" s="38"/>
      <c r="S91" s="38"/>
    </row>
    <row r="92" spans="5:19" x14ac:dyDescent="0.25">
      <c r="E92" s="59"/>
      <c r="F92" s="59"/>
      <c r="G92" s="61"/>
      <c r="H92" s="61"/>
      <c r="I92" s="61"/>
      <c r="J92" s="61"/>
      <c r="K92" s="59"/>
      <c r="L92" s="59"/>
      <c r="M92" s="59"/>
      <c r="N92" s="59"/>
      <c r="O92" s="59"/>
      <c r="P92" s="59"/>
      <c r="Q92" s="59"/>
      <c r="R92" s="38"/>
      <c r="S92" s="38"/>
    </row>
    <row r="93" spans="5:19" x14ac:dyDescent="0.25">
      <c r="E93" s="59"/>
      <c r="F93" s="59"/>
      <c r="G93" s="61"/>
      <c r="H93" s="61"/>
      <c r="I93" s="61"/>
      <c r="J93" s="61"/>
      <c r="K93" s="59"/>
      <c r="L93" s="59"/>
      <c r="M93" s="59"/>
      <c r="N93" s="59"/>
      <c r="O93" s="59"/>
      <c r="P93" s="59"/>
      <c r="Q93" s="59"/>
      <c r="R93" s="38"/>
      <c r="S93" s="38"/>
    </row>
    <row r="94" spans="5:19" x14ac:dyDescent="0.25">
      <c r="E94" s="59"/>
      <c r="F94" s="59"/>
      <c r="G94" s="61"/>
      <c r="H94" s="61"/>
      <c r="I94" s="61"/>
      <c r="J94" s="61"/>
      <c r="K94" s="59"/>
      <c r="L94" s="59"/>
      <c r="M94" s="59"/>
      <c r="N94" s="59"/>
      <c r="O94" s="59"/>
      <c r="P94" s="59"/>
      <c r="Q94" s="59"/>
      <c r="R94" s="38"/>
      <c r="S94" s="38"/>
    </row>
    <row r="95" spans="5:19" x14ac:dyDescent="0.25">
      <c r="E95" s="59"/>
      <c r="F95" s="59"/>
      <c r="G95" s="61"/>
      <c r="H95" s="61"/>
      <c r="I95" s="61"/>
      <c r="J95" s="61"/>
      <c r="K95" s="59"/>
      <c r="L95" s="59"/>
      <c r="M95" s="59"/>
      <c r="N95" s="59"/>
      <c r="O95" s="59"/>
      <c r="P95" s="59"/>
      <c r="Q95" s="59"/>
      <c r="R95" s="38"/>
      <c r="S95" s="38"/>
    </row>
    <row r="96" spans="5:19" x14ac:dyDescent="0.25">
      <c r="E96" s="59"/>
      <c r="F96" s="59"/>
      <c r="G96" s="61"/>
      <c r="H96" s="61"/>
      <c r="I96" s="61"/>
      <c r="J96" s="61"/>
      <c r="K96" s="59"/>
      <c r="L96" s="59"/>
      <c r="M96" s="59"/>
      <c r="N96" s="59"/>
      <c r="O96" s="59"/>
      <c r="P96" s="59"/>
      <c r="Q96" s="59"/>
      <c r="R96" s="38"/>
      <c r="S96" s="38"/>
    </row>
    <row r="97" spans="5:19" x14ac:dyDescent="0.25">
      <c r="E97" s="59"/>
      <c r="F97" s="59"/>
      <c r="G97" s="61"/>
      <c r="H97" s="61"/>
      <c r="I97" s="61"/>
      <c r="J97" s="61"/>
      <c r="K97" s="59"/>
      <c r="L97" s="59"/>
      <c r="M97" s="59"/>
      <c r="N97" s="59"/>
      <c r="O97" s="59"/>
      <c r="P97" s="59"/>
      <c r="Q97" s="59"/>
      <c r="R97" s="38"/>
      <c r="S97" s="38"/>
    </row>
    <row r="98" spans="5:19" x14ac:dyDescent="0.25">
      <c r="E98" s="59"/>
      <c r="F98" s="59"/>
      <c r="G98" s="61"/>
      <c r="H98" s="61"/>
      <c r="I98" s="61"/>
      <c r="J98" s="61"/>
      <c r="K98" s="59"/>
      <c r="L98" s="59"/>
      <c r="M98" s="59"/>
      <c r="N98" s="59"/>
      <c r="O98" s="59"/>
      <c r="P98" s="59"/>
      <c r="Q98" s="59"/>
      <c r="R98" s="38"/>
      <c r="S98" s="38"/>
    </row>
    <row r="99" spans="5:19" x14ac:dyDescent="0.25">
      <c r="E99" s="59"/>
      <c r="F99" s="59"/>
      <c r="G99" s="61"/>
      <c r="H99" s="61"/>
      <c r="I99" s="61"/>
      <c r="J99" s="61"/>
      <c r="K99" s="59"/>
      <c r="L99" s="59"/>
      <c r="M99" s="59"/>
      <c r="N99" s="59"/>
      <c r="O99" s="59"/>
      <c r="P99" s="59"/>
      <c r="Q99" s="59"/>
      <c r="R99" s="38"/>
      <c r="S99" s="38"/>
    </row>
    <row r="100" spans="5:19" x14ac:dyDescent="0.25">
      <c r="E100" s="59"/>
      <c r="F100" s="59"/>
      <c r="G100" s="61"/>
      <c r="H100" s="61"/>
      <c r="I100" s="61"/>
      <c r="J100" s="61"/>
      <c r="K100" s="59"/>
      <c r="L100" s="59"/>
      <c r="M100" s="59"/>
      <c r="N100" s="59"/>
      <c r="O100" s="59"/>
      <c r="P100" s="59"/>
      <c r="Q100" s="59"/>
      <c r="R100" s="38"/>
      <c r="S100" s="38"/>
    </row>
    <row r="101" spans="5:19" x14ac:dyDescent="0.25">
      <c r="E101" s="59"/>
      <c r="F101" s="59"/>
      <c r="G101" s="61"/>
      <c r="H101" s="61"/>
      <c r="I101" s="61"/>
      <c r="J101" s="61"/>
      <c r="K101" s="59"/>
      <c r="L101" s="59"/>
      <c r="M101" s="59"/>
      <c r="N101" s="59"/>
      <c r="O101" s="59"/>
      <c r="P101" s="59"/>
      <c r="Q101" s="59"/>
      <c r="R101" s="38"/>
      <c r="S101" s="38"/>
    </row>
    <row r="102" spans="5:19" x14ac:dyDescent="0.25">
      <c r="E102" s="59"/>
      <c r="F102" s="59"/>
      <c r="G102" s="61"/>
      <c r="H102" s="61"/>
      <c r="I102" s="61"/>
      <c r="J102" s="61"/>
      <c r="K102" s="59"/>
      <c r="L102" s="59"/>
      <c r="M102" s="59"/>
      <c r="N102" s="59"/>
      <c r="O102" s="59"/>
      <c r="P102" s="59"/>
      <c r="Q102" s="59"/>
      <c r="R102" s="38"/>
      <c r="S102" s="38"/>
    </row>
    <row r="103" spans="5:19" x14ac:dyDescent="0.25">
      <c r="E103" s="59"/>
      <c r="F103" s="59"/>
      <c r="G103" s="61"/>
      <c r="H103" s="61"/>
      <c r="I103" s="61"/>
      <c r="J103" s="61"/>
      <c r="K103" s="59"/>
      <c r="L103" s="59"/>
      <c r="M103" s="59"/>
      <c r="N103" s="59"/>
      <c r="O103" s="59"/>
      <c r="P103" s="59"/>
      <c r="Q103" s="59"/>
      <c r="R103" s="38"/>
      <c r="S103" s="38"/>
    </row>
    <row r="104" spans="5:19" x14ac:dyDescent="0.25">
      <c r="E104" s="59"/>
      <c r="F104" s="59"/>
      <c r="G104" s="61"/>
      <c r="H104" s="61"/>
      <c r="I104" s="61"/>
      <c r="J104" s="61"/>
      <c r="K104" s="59"/>
      <c r="L104" s="59"/>
      <c r="M104" s="59"/>
      <c r="N104" s="59"/>
      <c r="O104" s="59"/>
      <c r="P104" s="59"/>
      <c r="Q104" s="59"/>
      <c r="R104" s="38"/>
      <c r="S104" s="38"/>
    </row>
    <row r="105" spans="5:19" x14ac:dyDescent="0.25">
      <c r="E105" s="59"/>
      <c r="F105" s="59"/>
      <c r="G105" s="61"/>
      <c r="H105" s="61"/>
      <c r="I105" s="61"/>
      <c r="J105" s="61"/>
      <c r="K105" s="59"/>
      <c r="L105" s="59"/>
      <c r="M105" s="59"/>
      <c r="N105" s="59"/>
      <c r="O105" s="59"/>
      <c r="P105" s="59"/>
      <c r="Q105" s="59"/>
      <c r="R105" s="38"/>
      <c r="S105" s="38"/>
    </row>
    <row r="106" spans="5:19" x14ac:dyDescent="0.25">
      <c r="E106" s="59"/>
      <c r="F106" s="59"/>
      <c r="G106" s="61"/>
      <c r="H106" s="61"/>
      <c r="I106" s="61"/>
      <c r="J106" s="61"/>
      <c r="K106" s="59"/>
      <c r="L106" s="59"/>
      <c r="M106" s="59"/>
      <c r="N106" s="59"/>
      <c r="O106" s="59"/>
      <c r="P106" s="59"/>
      <c r="Q106" s="59"/>
      <c r="R106" s="38"/>
      <c r="S106" s="38"/>
    </row>
    <row r="107" spans="5:19" x14ac:dyDescent="0.25">
      <c r="E107" s="59"/>
      <c r="F107" s="59"/>
      <c r="G107" s="61"/>
      <c r="H107" s="61"/>
      <c r="I107" s="61"/>
      <c r="J107" s="61"/>
      <c r="K107" s="59"/>
      <c r="L107" s="59"/>
      <c r="M107" s="59"/>
      <c r="N107" s="59"/>
      <c r="O107" s="59"/>
      <c r="P107" s="59"/>
      <c r="Q107" s="59"/>
      <c r="R107" s="38"/>
      <c r="S107" s="38"/>
    </row>
    <row r="108" spans="5:19" x14ac:dyDescent="0.25">
      <c r="E108" s="59"/>
      <c r="F108" s="59"/>
      <c r="G108" s="61"/>
      <c r="H108" s="61"/>
      <c r="I108" s="61"/>
      <c r="J108" s="61"/>
      <c r="K108" s="59"/>
      <c r="L108" s="59"/>
      <c r="M108" s="59"/>
      <c r="N108" s="59"/>
      <c r="O108" s="59"/>
      <c r="P108" s="59"/>
      <c r="Q108" s="59"/>
      <c r="R108" s="38"/>
      <c r="S108" s="38"/>
    </row>
    <row r="109" spans="5:19" x14ac:dyDescent="0.25">
      <c r="E109" s="59"/>
      <c r="F109" s="59"/>
      <c r="G109" s="61"/>
      <c r="H109" s="61"/>
      <c r="I109" s="61"/>
      <c r="J109" s="61"/>
      <c r="K109" s="59"/>
      <c r="L109" s="59"/>
      <c r="M109" s="59"/>
      <c r="N109" s="59"/>
      <c r="O109" s="59"/>
      <c r="P109" s="59"/>
      <c r="Q109" s="59"/>
      <c r="R109" s="38"/>
      <c r="S109" s="38"/>
    </row>
    <row r="110" spans="5:19" x14ac:dyDescent="0.25">
      <c r="E110" s="59"/>
      <c r="F110" s="59"/>
      <c r="G110" s="61"/>
      <c r="H110" s="61"/>
      <c r="I110" s="61"/>
      <c r="J110" s="61"/>
      <c r="K110" s="59"/>
      <c r="L110" s="59"/>
      <c r="M110" s="59"/>
      <c r="N110" s="59"/>
      <c r="O110" s="59"/>
      <c r="P110" s="59"/>
      <c r="Q110" s="59"/>
      <c r="R110" s="38"/>
      <c r="S110" s="38"/>
    </row>
    <row r="111" spans="5:19" x14ac:dyDescent="0.25">
      <c r="E111" s="59"/>
      <c r="F111" s="59"/>
      <c r="G111" s="61"/>
      <c r="H111" s="61"/>
      <c r="I111" s="61"/>
      <c r="J111" s="61"/>
      <c r="K111" s="59"/>
      <c r="L111" s="59"/>
      <c r="M111" s="59"/>
      <c r="N111" s="59"/>
      <c r="O111" s="59"/>
      <c r="P111" s="59"/>
      <c r="Q111" s="59"/>
      <c r="R111" s="38"/>
      <c r="S111" s="38"/>
    </row>
    <row r="112" spans="5:19" x14ac:dyDescent="0.25">
      <c r="E112" s="59"/>
      <c r="F112" s="59"/>
      <c r="G112" s="61"/>
      <c r="H112" s="61"/>
      <c r="I112" s="61"/>
      <c r="J112" s="61"/>
      <c r="K112" s="59"/>
      <c r="L112" s="59"/>
      <c r="M112" s="59"/>
      <c r="N112" s="59"/>
      <c r="O112" s="59"/>
      <c r="P112" s="59"/>
      <c r="Q112" s="59"/>
      <c r="R112" s="38"/>
      <c r="S112" s="38"/>
    </row>
    <row r="113" spans="5:19" x14ac:dyDescent="0.25">
      <c r="E113" s="59"/>
      <c r="F113" s="59"/>
      <c r="G113" s="61"/>
      <c r="H113" s="61"/>
      <c r="I113" s="61"/>
      <c r="J113" s="61"/>
      <c r="K113" s="59"/>
      <c r="L113" s="59"/>
      <c r="M113" s="59"/>
      <c r="N113" s="59"/>
      <c r="O113" s="59"/>
      <c r="P113" s="59"/>
      <c r="Q113" s="59"/>
      <c r="R113" s="38"/>
      <c r="S113" s="38"/>
    </row>
    <row r="114" spans="5:19" x14ac:dyDescent="0.25">
      <c r="E114" s="59"/>
      <c r="F114" s="59"/>
      <c r="G114" s="61"/>
      <c r="H114" s="61"/>
      <c r="I114" s="61"/>
      <c r="J114" s="61"/>
      <c r="K114" s="59"/>
      <c r="L114" s="59"/>
      <c r="M114" s="59"/>
      <c r="N114" s="59"/>
      <c r="O114" s="59"/>
      <c r="P114" s="59"/>
      <c r="Q114" s="59"/>
      <c r="R114" s="38"/>
      <c r="S114" s="38"/>
    </row>
    <row r="115" spans="5:19" x14ac:dyDescent="0.25">
      <c r="E115" s="59"/>
      <c r="F115" s="59"/>
      <c r="G115" s="61"/>
      <c r="H115" s="61"/>
      <c r="I115" s="61"/>
      <c r="J115" s="61"/>
      <c r="K115" s="59"/>
      <c r="L115" s="59"/>
      <c r="M115" s="59"/>
      <c r="N115" s="59"/>
      <c r="O115" s="59"/>
      <c r="P115" s="59"/>
      <c r="Q115" s="59"/>
      <c r="R115" s="38"/>
      <c r="S115" s="38"/>
    </row>
    <row r="116" spans="5:19" x14ac:dyDescent="0.25">
      <c r="E116" s="59"/>
      <c r="F116" s="59"/>
      <c r="G116" s="61"/>
      <c r="H116" s="61"/>
      <c r="I116" s="61"/>
      <c r="J116" s="61"/>
      <c r="K116" s="59"/>
      <c r="L116" s="59"/>
      <c r="M116" s="59"/>
      <c r="N116" s="59"/>
      <c r="O116" s="59"/>
      <c r="P116" s="59"/>
      <c r="Q116" s="59"/>
      <c r="R116" s="38"/>
      <c r="S116" s="38"/>
    </row>
    <row r="117" spans="5:19" x14ac:dyDescent="0.25">
      <c r="E117" s="59"/>
      <c r="F117" s="59"/>
      <c r="G117" s="61"/>
      <c r="H117" s="61"/>
      <c r="I117" s="61"/>
      <c r="J117" s="61"/>
      <c r="K117" s="59"/>
      <c r="L117" s="59"/>
      <c r="M117" s="59"/>
      <c r="N117" s="59"/>
      <c r="O117" s="59"/>
      <c r="P117" s="59"/>
      <c r="Q117" s="59"/>
      <c r="R117" s="38"/>
      <c r="S117" s="38"/>
    </row>
    <row r="118" spans="5:19" x14ac:dyDescent="0.25"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38"/>
      <c r="S118" s="38"/>
    </row>
    <row r="119" spans="5:19" x14ac:dyDescent="0.25">
      <c r="E119" s="59"/>
      <c r="F119" s="59"/>
      <c r="G119" s="61"/>
      <c r="H119" s="61"/>
      <c r="I119" s="61"/>
      <c r="J119" s="61"/>
      <c r="K119" s="59"/>
      <c r="L119" s="59"/>
      <c r="M119" s="59"/>
      <c r="N119" s="59"/>
      <c r="O119" s="59"/>
      <c r="P119" s="59"/>
      <c r="Q119" s="59"/>
      <c r="R119" s="38"/>
      <c r="S119" s="38"/>
    </row>
    <row r="120" spans="5:19" x14ac:dyDescent="0.25"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38"/>
      <c r="S120" s="38"/>
    </row>
    <row r="121" spans="5:19" x14ac:dyDescent="0.25"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38"/>
      <c r="S121" s="38"/>
    </row>
    <row r="122" spans="5:19" x14ac:dyDescent="0.25">
      <c r="E122" s="59"/>
      <c r="F122" s="59"/>
      <c r="G122" s="61"/>
      <c r="H122" s="61"/>
      <c r="I122" s="61"/>
      <c r="J122" s="61"/>
      <c r="K122" s="59"/>
      <c r="L122" s="59"/>
      <c r="M122" s="59"/>
      <c r="N122" s="59"/>
      <c r="O122" s="59"/>
      <c r="P122" s="59"/>
      <c r="Q122" s="59"/>
      <c r="R122" s="38"/>
      <c r="S122" s="38"/>
    </row>
    <row r="123" spans="5:19" x14ac:dyDescent="0.25"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38"/>
      <c r="S123" s="38"/>
    </row>
    <row r="124" spans="5:19" x14ac:dyDescent="0.25"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38"/>
      <c r="S124" s="38"/>
    </row>
    <row r="125" spans="5:19" x14ac:dyDescent="0.25"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38"/>
      <c r="S125" s="38"/>
    </row>
    <row r="126" spans="5:19" x14ac:dyDescent="0.25"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38"/>
      <c r="S126" s="38"/>
    </row>
    <row r="127" spans="5:19" x14ac:dyDescent="0.25"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38"/>
      <c r="S127" s="38"/>
    </row>
    <row r="128" spans="5:19" x14ac:dyDescent="0.25"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38"/>
      <c r="S128" s="38"/>
    </row>
    <row r="129" spans="5:19" x14ac:dyDescent="0.25">
      <c r="E129" s="59"/>
      <c r="F129" s="59"/>
      <c r="G129" s="58"/>
      <c r="H129" s="58"/>
      <c r="I129" s="58"/>
      <c r="J129" s="58"/>
      <c r="K129" s="59"/>
      <c r="L129" s="59"/>
      <c r="M129" s="59"/>
      <c r="N129" s="59"/>
      <c r="O129" s="59"/>
      <c r="P129" s="59"/>
      <c r="Q129" s="59"/>
      <c r="R129" s="38"/>
      <c r="S129" s="38"/>
    </row>
    <row r="130" spans="5:19" x14ac:dyDescent="0.25">
      <c r="E130" s="59"/>
      <c r="F130" s="59"/>
      <c r="G130" s="60"/>
      <c r="H130" s="60"/>
      <c r="I130" s="60"/>
      <c r="J130" s="60"/>
      <c r="K130" s="59"/>
      <c r="L130" s="59"/>
      <c r="M130" s="59"/>
      <c r="N130" s="59"/>
      <c r="O130" s="59"/>
      <c r="P130" s="59"/>
      <c r="Q130" s="59"/>
      <c r="R130" s="38"/>
      <c r="S130" s="38"/>
    </row>
    <row r="131" spans="5:19" x14ac:dyDescent="0.25">
      <c r="E131" s="59"/>
      <c r="F131" s="59"/>
      <c r="G131" s="61"/>
      <c r="H131" s="61"/>
      <c r="I131" s="61"/>
      <c r="J131" s="61"/>
      <c r="K131" s="59"/>
      <c r="L131" s="59"/>
      <c r="M131" s="59"/>
      <c r="N131" s="59"/>
      <c r="O131" s="59"/>
      <c r="P131" s="59"/>
      <c r="Q131" s="59"/>
      <c r="R131" s="38"/>
      <c r="S131" s="38"/>
    </row>
    <row r="132" spans="5:19" x14ac:dyDescent="0.25">
      <c r="E132" s="59"/>
      <c r="F132" s="59"/>
      <c r="G132" s="61"/>
      <c r="H132" s="61"/>
      <c r="I132" s="61"/>
      <c r="J132" s="61"/>
      <c r="K132" s="59"/>
      <c r="L132" s="59"/>
      <c r="M132" s="59"/>
      <c r="N132" s="59"/>
      <c r="O132" s="59"/>
      <c r="P132" s="59"/>
      <c r="Q132" s="59"/>
      <c r="R132" s="38"/>
      <c r="S132" s="38"/>
    </row>
    <row r="133" spans="5:19" x14ac:dyDescent="0.25">
      <c r="E133" s="59"/>
      <c r="F133" s="59"/>
      <c r="G133" s="61"/>
      <c r="H133" s="61"/>
      <c r="I133" s="61"/>
      <c r="J133" s="61"/>
      <c r="K133" s="59"/>
      <c r="L133" s="59"/>
      <c r="M133" s="59"/>
      <c r="N133" s="59"/>
      <c r="O133" s="59"/>
      <c r="P133" s="59"/>
      <c r="Q133" s="59"/>
      <c r="R133" s="38"/>
      <c r="S133" s="38"/>
    </row>
    <row r="134" spans="5:19" x14ac:dyDescent="0.25">
      <c r="E134" s="59"/>
      <c r="F134" s="59"/>
      <c r="G134" s="61"/>
      <c r="H134" s="61"/>
      <c r="I134" s="61"/>
      <c r="J134" s="61"/>
      <c r="K134" s="59"/>
      <c r="L134" s="59"/>
      <c r="M134" s="59"/>
      <c r="N134" s="59"/>
      <c r="O134" s="59"/>
      <c r="P134" s="59"/>
      <c r="Q134" s="59"/>
      <c r="R134" s="38"/>
      <c r="S134" s="38"/>
    </row>
    <row r="135" spans="5:19" x14ac:dyDescent="0.25">
      <c r="E135" s="59"/>
      <c r="F135" s="59"/>
      <c r="G135" s="61"/>
      <c r="H135" s="61"/>
      <c r="I135" s="61"/>
      <c r="J135" s="61"/>
      <c r="K135" s="59"/>
      <c r="L135" s="59"/>
      <c r="M135" s="59"/>
      <c r="N135" s="59"/>
      <c r="O135" s="59"/>
      <c r="P135" s="59"/>
      <c r="Q135" s="59"/>
      <c r="R135" s="38"/>
      <c r="S135" s="38"/>
    </row>
    <row r="136" spans="5:19" x14ac:dyDescent="0.25">
      <c r="E136" s="59"/>
      <c r="F136" s="59"/>
      <c r="G136" s="61"/>
      <c r="H136" s="61"/>
      <c r="I136" s="61"/>
      <c r="J136" s="61"/>
      <c r="K136" s="59"/>
      <c r="L136" s="59"/>
      <c r="M136" s="59"/>
      <c r="N136" s="59"/>
      <c r="O136" s="59"/>
      <c r="P136" s="59"/>
      <c r="Q136" s="59"/>
      <c r="R136" s="38"/>
      <c r="S136" s="38"/>
    </row>
    <row r="137" spans="5:19" x14ac:dyDescent="0.25">
      <c r="E137" s="59"/>
      <c r="F137" s="59"/>
      <c r="G137" s="61"/>
      <c r="H137" s="61"/>
      <c r="I137" s="61"/>
      <c r="J137" s="61"/>
      <c r="K137" s="59"/>
      <c r="L137" s="59"/>
      <c r="M137" s="59"/>
      <c r="N137" s="59"/>
      <c r="O137" s="59"/>
      <c r="P137" s="59"/>
      <c r="Q137" s="59"/>
      <c r="R137" s="38"/>
      <c r="S137" s="38"/>
    </row>
    <row r="138" spans="5:19" x14ac:dyDescent="0.25">
      <c r="E138" s="59"/>
      <c r="F138" s="59"/>
      <c r="G138" s="61"/>
      <c r="H138" s="61"/>
      <c r="I138" s="61"/>
      <c r="J138" s="61"/>
      <c r="K138" s="59"/>
      <c r="L138" s="59"/>
      <c r="M138" s="59"/>
      <c r="N138" s="59"/>
      <c r="O138" s="59"/>
      <c r="P138" s="59"/>
      <c r="Q138" s="59"/>
      <c r="R138" s="38"/>
      <c r="S138" s="38"/>
    </row>
    <row r="139" spans="5:19" x14ac:dyDescent="0.25">
      <c r="E139" s="59"/>
      <c r="F139" s="59"/>
      <c r="G139" s="61"/>
      <c r="H139" s="61"/>
      <c r="I139" s="61"/>
      <c r="J139" s="61"/>
      <c r="K139" s="59"/>
      <c r="L139" s="59"/>
      <c r="M139" s="59"/>
      <c r="N139" s="59"/>
      <c r="O139" s="59"/>
      <c r="P139" s="59"/>
      <c r="Q139" s="59"/>
      <c r="R139" s="38"/>
      <c r="S139" s="38"/>
    </row>
    <row r="140" spans="5:19" x14ac:dyDescent="0.25">
      <c r="E140" s="59"/>
      <c r="F140" s="59"/>
      <c r="G140" s="61"/>
      <c r="H140" s="61"/>
      <c r="I140" s="61"/>
      <c r="J140" s="61"/>
      <c r="K140" s="59"/>
      <c r="L140" s="59"/>
      <c r="M140" s="59"/>
      <c r="N140" s="59"/>
      <c r="O140" s="59"/>
      <c r="P140" s="59"/>
      <c r="Q140" s="59"/>
      <c r="R140" s="38"/>
      <c r="S140" s="38"/>
    </row>
    <row r="141" spans="5:19" x14ac:dyDescent="0.25">
      <c r="E141" s="59"/>
      <c r="F141" s="59"/>
      <c r="G141" s="61"/>
      <c r="H141" s="61"/>
      <c r="I141" s="61"/>
      <c r="J141" s="61"/>
      <c r="K141" s="59"/>
      <c r="L141" s="59"/>
      <c r="M141" s="59"/>
      <c r="N141" s="59"/>
      <c r="O141" s="59"/>
      <c r="P141" s="59"/>
      <c r="Q141" s="59"/>
      <c r="R141" s="38"/>
      <c r="S141" s="38"/>
    </row>
    <row r="142" spans="5:19" x14ac:dyDescent="0.25">
      <c r="E142" s="59"/>
      <c r="F142" s="59"/>
      <c r="G142" s="61"/>
      <c r="H142" s="61"/>
      <c r="I142" s="61"/>
      <c r="J142" s="61"/>
      <c r="K142" s="59"/>
      <c r="L142" s="59"/>
      <c r="M142" s="59"/>
      <c r="N142" s="59"/>
      <c r="O142" s="59"/>
      <c r="P142" s="59"/>
      <c r="Q142" s="59"/>
      <c r="R142" s="38"/>
      <c r="S142" s="38"/>
    </row>
    <row r="143" spans="5:19" x14ac:dyDescent="0.25">
      <c r="E143" s="59"/>
      <c r="F143" s="59"/>
      <c r="G143" s="61"/>
      <c r="H143" s="61"/>
      <c r="I143" s="61"/>
      <c r="J143" s="61"/>
      <c r="K143" s="59"/>
      <c r="L143" s="59"/>
      <c r="M143" s="59"/>
      <c r="N143" s="59"/>
      <c r="O143" s="59"/>
      <c r="P143" s="59"/>
      <c r="Q143" s="59"/>
      <c r="R143" s="38"/>
      <c r="S143" s="38"/>
    </row>
    <row r="144" spans="5:19" x14ac:dyDescent="0.25">
      <c r="E144" s="59"/>
      <c r="F144" s="59"/>
      <c r="G144" s="61"/>
      <c r="H144" s="61"/>
      <c r="I144" s="61"/>
      <c r="J144" s="61"/>
      <c r="K144" s="59"/>
      <c r="L144" s="59"/>
      <c r="M144" s="59"/>
      <c r="N144" s="59"/>
      <c r="O144" s="59"/>
      <c r="P144" s="59"/>
      <c r="Q144" s="59"/>
      <c r="R144" s="38"/>
      <c r="S144" s="38"/>
    </row>
    <row r="145" spans="5:19" x14ac:dyDescent="0.25">
      <c r="E145" s="59"/>
      <c r="F145" s="59"/>
      <c r="G145" s="61"/>
      <c r="H145" s="61"/>
      <c r="I145" s="61"/>
      <c r="J145" s="61"/>
      <c r="K145" s="59"/>
      <c r="L145" s="59"/>
      <c r="M145" s="59"/>
      <c r="N145" s="59"/>
      <c r="O145" s="59"/>
      <c r="P145" s="59"/>
      <c r="Q145" s="59"/>
      <c r="R145" s="38"/>
      <c r="S145" s="38"/>
    </row>
    <row r="146" spans="5:19" x14ac:dyDescent="0.25">
      <c r="E146" s="59"/>
      <c r="F146" s="59"/>
      <c r="G146" s="61"/>
      <c r="H146" s="61"/>
      <c r="I146" s="61"/>
      <c r="J146" s="61"/>
      <c r="K146" s="59"/>
      <c r="L146" s="59"/>
      <c r="M146" s="59"/>
      <c r="N146" s="59"/>
      <c r="O146" s="59"/>
      <c r="P146" s="59"/>
      <c r="Q146" s="59"/>
      <c r="R146" s="38"/>
      <c r="S146" s="38"/>
    </row>
    <row r="147" spans="5:19" x14ac:dyDescent="0.25">
      <c r="E147" s="59"/>
      <c r="F147" s="59"/>
      <c r="G147" s="61"/>
      <c r="H147" s="61"/>
      <c r="I147" s="61"/>
      <c r="J147" s="61"/>
      <c r="K147" s="59"/>
      <c r="L147" s="59"/>
      <c r="M147" s="59"/>
      <c r="N147" s="59"/>
      <c r="O147" s="59"/>
      <c r="P147" s="59"/>
      <c r="Q147" s="59"/>
      <c r="R147" s="38"/>
      <c r="S147" s="38"/>
    </row>
    <row r="148" spans="5:19" x14ac:dyDescent="0.25">
      <c r="E148" s="59"/>
      <c r="F148" s="59"/>
      <c r="G148" s="61"/>
      <c r="H148" s="61"/>
      <c r="I148" s="61"/>
      <c r="J148" s="61"/>
      <c r="K148" s="59"/>
      <c r="L148" s="59"/>
      <c r="M148" s="59"/>
      <c r="N148" s="59"/>
      <c r="O148" s="59"/>
      <c r="P148" s="59"/>
      <c r="Q148" s="59"/>
      <c r="R148" s="38"/>
      <c r="S148" s="38"/>
    </row>
    <row r="149" spans="5:19" x14ac:dyDescent="0.25">
      <c r="E149" s="59"/>
      <c r="F149" s="59"/>
      <c r="G149" s="61"/>
      <c r="H149" s="61"/>
      <c r="I149" s="61"/>
      <c r="J149" s="61"/>
      <c r="K149" s="59"/>
      <c r="L149" s="59"/>
      <c r="M149" s="59"/>
      <c r="N149" s="59"/>
      <c r="O149" s="59"/>
      <c r="P149" s="59"/>
      <c r="Q149" s="59"/>
      <c r="R149" s="38"/>
      <c r="S149" s="38"/>
    </row>
    <row r="150" spans="5:19" x14ac:dyDescent="0.25">
      <c r="E150" s="59"/>
      <c r="F150" s="59"/>
      <c r="G150" s="61"/>
      <c r="H150" s="61"/>
      <c r="I150" s="61"/>
      <c r="J150" s="61"/>
      <c r="K150" s="59"/>
      <c r="L150" s="59"/>
      <c r="M150" s="59"/>
      <c r="N150" s="59"/>
      <c r="O150" s="59"/>
      <c r="P150" s="59"/>
      <c r="Q150" s="59"/>
      <c r="R150" s="38"/>
      <c r="S150" s="38"/>
    </row>
    <row r="151" spans="5:19" x14ac:dyDescent="0.25">
      <c r="E151" s="59"/>
      <c r="F151" s="59"/>
      <c r="G151" s="61"/>
      <c r="H151" s="61"/>
      <c r="I151" s="61"/>
      <c r="J151" s="61"/>
      <c r="K151" s="59"/>
      <c r="L151" s="59"/>
      <c r="M151" s="59"/>
      <c r="N151" s="59"/>
      <c r="O151" s="59"/>
      <c r="P151" s="59"/>
      <c r="Q151" s="59"/>
      <c r="R151" s="38"/>
      <c r="S151" s="38"/>
    </row>
    <row r="152" spans="5:19" x14ac:dyDescent="0.25">
      <c r="E152" s="59"/>
      <c r="F152" s="59"/>
      <c r="G152" s="61"/>
      <c r="H152" s="61"/>
      <c r="I152" s="61"/>
      <c r="J152" s="61"/>
      <c r="K152" s="59"/>
      <c r="L152" s="59"/>
      <c r="M152" s="59"/>
      <c r="N152" s="59"/>
      <c r="O152" s="59"/>
      <c r="P152" s="59"/>
      <c r="Q152" s="59"/>
      <c r="R152" s="38"/>
      <c r="S152" s="38"/>
    </row>
    <row r="153" spans="5:19" x14ac:dyDescent="0.25">
      <c r="E153" s="59"/>
      <c r="F153" s="59"/>
      <c r="G153" s="61"/>
      <c r="H153" s="61"/>
      <c r="I153" s="61"/>
      <c r="J153" s="61"/>
      <c r="K153" s="59"/>
      <c r="L153" s="59"/>
      <c r="M153" s="59"/>
      <c r="N153" s="59"/>
      <c r="O153" s="59"/>
      <c r="P153" s="59"/>
      <c r="Q153" s="59"/>
      <c r="R153" s="38"/>
      <c r="S153" s="38"/>
    </row>
    <row r="154" spans="5:19" x14ac:dyDescent="0.25">
      <c r="E154" s="59"/>
      <c r="F154" s="59"/>
      <c r="G154" s="61"/>
      <c r="H154" s="61"/>
      <c r="I154" s="61"/>
      <c r="J154" s="61"/>
      <c r="K154" s="59"/>
      <c r="L154" s="59"/>
      <c r="M154" s="59"/>
      <c r="N154" s="59"/>
      <c r="O154" s="59"/>
      <c r="P154" s="59"/>
      <c r="Q154" s="59"/>
      <c r="R154" s="38"/>
      <c r="S154" s="38"/>
    </row>
    <row r="155" spans="5:19" x14ac:dyDescent="0.25">
      <c r="E155" s="59"/>
      <c r="F155" s="59"/>
      <c r="G155" s="61"/>
      <c r="H155" s="61"/>
      <c r="I155" s="61"/>
      <c r="J155" s="61"/>
      <c r="K155" s="59"/>
      <c r="L155" s="59"/>
      <c r="M155" s="59"/>
      <c r="N155" s="59"/>
      <c r="O155" s="59"/>
      <c r="P155" s="59"/>
      <c r="Q155" s="59"/>
      <c r="R155" s="38"/>
      <c r="S155" s="38"/>
    </row>
    <row r="156" spans="5:19" x14ac:dyDescent="0.25">
      <c r="E156" s="59"/>
      <c r="F156" s="59"/>
      <c r="G156" s="61"/>
      <c r="H156" s="61"/>
      <c r="I156" s="61"/>
      <c r="J156" s="61"/>
      <c r="K156" s="59"/>
      <c r="L156" s="59"/>
      <c r="M156" s="59"/>
      <c r="N156" s="59"/>
      <c r="O156" s="59"/>
      <c r="P156" s="59"/>
      <c r="Q156" s="59"/>
      <c r="R156" s="38"/>
      <c r="S156" s="38"/>
    </row>
    <row r="157" spans="5:19" x14ac:dyDescent="0.25">
      <c r="E157" s="59"/>
      <c r="F157" s="59"/>
      <c r="G157" s="61"/>
      <c r="H157" s="61"/>
      <c r="I157" s="61"/>
      <c r="J157" s="61"/>
      <c r="K157" s="59"/>
      <c r="L157" s="59"/>
      <c r="M157" s="59"/>
      <c r="N157" s="59"/>
      <c r="O157" s="59"/>
      <c r="P157" s="59"/>
      <c r="Q157" s="59"/>
      <c r="R157" s="38"/>
      <c r="S157" s="38"/>
    </row>
    <row r="158" spans="5:19" x14ac:dyDescent="0.25">
      <c r="E158" s="59"/>
      <c r="F158" s="59"/>
      <c r="G158" s="61"/>
      <c r="H158" s="61"/>
      <c r="I158" s="61"/>
      <c r="J158" s="61"/>
      <c r="K158" s="59"/>
      <c r="L158" s="59"/>
      <c r="M158" s="59"/>
      <c r="N158" s="59"/>
      <c r="O158" s="59"/>
      <c r="P158" s="59"/>
      <c r="Q158" s="59"/>
      <c r="R158" s="38"/>
      <c r="S158" s="38"/>
    </row>
    <row r="159" spans="5:19" x14ac:dyDescent="0.25">
      <c r="E159" s="59"/>
      <c r="F159" s="59"/>
      <c r="G159" s="61"/>
      <c r="H159" s="61"/>
      <c r="I159" s="61"/>
      <c r="J159" s="61"/>
      <c r="K159" s="59"/>
      <c r="L159" s="59"/>
      <c r="M159" s="59"/>
      <c r="N159" s="59"/>
      <c r="O159" s="59"/>
      <c r="P159" s="59"/>
      <c r="Q159" s="59"/>
      <c r="R159" s="38"/>
      <c r="S159" s="38"/>
    </row>
    <row r="160" spans="5:19" x14ac:dyDescent="0.25">
      <c r="E160" s="59"/>
      <c r="F160" s="59"/>
      <c r="G160" s="61"/>
      <c r="H160" s="61"/>
      <c r="I160" s="61"/>
      <c r="J160" s="61"/>
      <c r="K160" s="59"/>
      <c r="L160" s="59"/>
      <c r="M160" s="59"/>
      <c r="N160" s="59"/>
      <c r="O160" s="59"/>
      <c r="P160" s="59"/>
      <c r="Q160" s="59"/>
      <c r="R160" s="38"/>
      <c r="S160" s="38"/>
    </row>
    <row r="161" spans="5:19" x14ac:dyDescent="0.25">
      <c r="E161" s="59"/>
      <c r="F161" s="59"/>
      <c r="G161" s="61"/>
      <c r="H161" s="61"/>
      <c r="I161" s="61"/>
      <c r="J161" s="61"/>
      <c r="K161" s="59"/>
      <c r="L161" s="59"/>
      <c r="M161" s="59"/>
      <c r="N161" s="59"/>
      <c r="O161" s="59"/>
      <c r="P161" s="59"/>
      <c r="Q161" s="59"/>
      <c r="R161" s="38"/>
      <c r="S161" s="38"/>
    </row>
    <row r="162" spans="5:19" x14ac:dyDescent="0.25">
      <c r="E162" s="59"/>
      <c r="F162" s="59"/>
      <c r="G162" s="61"/>
      <c r="H162" s="61"/>
      <c r="I162" s="61"/>
      <c r="J162" s="61"/>
      <c r="K162" s="59"/>
      <c r="L162" s="59"/>
      <c r="M162" s="59"/>
      <c r="N162" s="59"/>
      <c r="O162" s="59"/>
      <c r="P162" s="59"/>
      <c r="Q162" s="59"/>
      <c r="R162" s="38"/>
      <c r="S162" s="38"/>
    </row>
    <row r="163" spans="5:19" x14ac:dyDescent="0.25">
      <c r="E163" s="59"/>
      <c r="F163" s="59"/>
      <c r="G163" s="61"/>
      <c r="H163" s="61"/>
      <c r="I163" s="61"/>
      <c r="J163" s="61"/>
      <c r="K163" s="59"/>
      <c r="L163" s="59"/>
      <c r="M163" s="59"/>
      <c r="N163" s="59"/>
      <c r="O163" s="59"/>
      <c r="P163" s="59"/>
      <c r="Q163" s="59"/>
      <c r="R163" s="38"/>
      <c r="S163" s="38"/>
    </row>
    <row r="164" spans="5:19" x14ac:dyDescent="0.25">
      <c r="E164" s="59"/>
      <c r="F164" s="59"/>
      <c r="G164" s="61"/>
      <c r="H164" s="61"/>
      <c r="I164" s="61"/>
      <c r="J164" s="61"/>
      <c r="K164" s="59"/>
      <c r="L164" s="59"/>
      <c r="M164" s="59"/>
      <c r="N164" s="59"/>
      <c r="O164" s="59"/>
      <c r="P164" s="59"/>
      <c r="Q164" s="59"/>
      <c r="R164" s="38"/>
      <c r="S164" s="38"/>
    </row>
    <row r="165" spans="5:19" x14ac:dyDescent="0.25">
      <c r="E165" s="59"/>
      <c r="F165" s="59"/>
      <c r="G165" s="61"/>
      <c r="H165" s="61"/>
      <c r="I165" s="61"/>
      <c r="J165" s="61"/>
      <c r="K165" s="59"/>
      <c r="L165" s="59"/>
      <c r="M165" s="59"/>
      <c r="N165" s="59"/>
      <c r="O165" s="59"/>
      <c r="P165" s="59"/>
      <c r="Q165" s="59"/>
    </row>
    <row r="166" spans="5:19" x14ac:dyDescent="0.25">
      <c r="E166" s="59"/>
      <c r="F166" s="59"/>
      <c r="G166" s="61"/>
      <c r="H166" s="61"/>
      <c r="I166" s="61"/>
      <c r="J166" s="61"/>
      <c r="K166" s="59"/>
      <c r="L166" s="59"/>
      <c r="M166" s="59"/>
      <c r="N166" s="59"/>
      <c r="O166" s="59"/>
      <c r="P166" s="59"/>
      <c r="Q166" s="59"/>
    </row>
    <row r="167" spans="5:19" x14ac:dyDescent="0.25">
      <c r="E167" s="59"/>
      <c r="F167" s="59"/>
      <c r="G167" s="61"/>
      <c r="H167" s="61"/>
      <c r="I167" s="61"/>
      <c r="J167" s="61"/>
      <c r="K167" s="59"/>
      <c r="L167" s="59"/>
      <c r="M167" s="59"/>
      <c r="N167" s="59"/>
      <c r="O167" s="59"/>
      <c r="P167" s="59"/>
      <c r="Q167" s="59"/>
    </row>
    <row r="168" spans="5:19" x14ac:dyDescent="0.25">
      <c r="E168" s="59"/>
      <c r="F168" s="59"/>
      <c r="G168" s="61"/>
      <c r="H168" s="61"/>
      <c r="I168" s="61"/>
      <c r="J168" s="61"/>
      <c r="K168" s="59"/>
      <c r="L168" s="59"/>
      <c r="M168" s="59"/>
      <c r="N168" s="59"/>
      <c r="O168" s="59"/>
      <c r="P168" s="59"/>
      <c r="Q168" s="59"/>
    </row>
    <row r="169" spans="5:19" x14ac:dyDescent="0.25">
      <c r="E169" s="59"/>
      <c r="F169" s="59"/>
      <c r="G169" s="61"/>
      <c r="H169" s="61"/>
      <c r="I169" s="61"/>
      <c r="J169" s="61"/>
      <c r="K169" s="59"/>
      <c r="L169" s="59"/>
      <c r="M169" s="59"/>
      <c r="N169" s="59"/>
      <c r="O169" s="59"/>
      <c r="P169" s="59"/>
      <c r="Q169" s="59"/>
    </row>
    <row r="170" spans="5:19" x14ac:dyDescent="0.25">
      <c r="E170" s="59"/>
      <c r="F170" s="59"/>
      <c r="G170" s="61"/>
      <c r="H170" s="61"/>
      <c r="I170" s="61"/>
      <c r="J170" s="61"/>
      <c r="K170" s="59"/>
      <c r="L170" s="59"/>
      <c r="M170" s="59"/>
      <c r="N170" s="59"/>
      <c r="O170" s="59"/>
      <c r="P170" s="59"/>
      <c r="Q170" s="59"/>
    </row>
    <row r="171" spans="5:19" x14ac:dyDescent="0.25"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</row>
    <row r="172" spans="5:19" x14ac:dyDescent="0.25">
      <c r="E172" s="59"/>
      <c r="F172" s="59"/>
      <c r="G172" s="61"/>
      <c r="H172" s="61"/>
      <c r="I172" s="61"/>
      <c r="J172" s="61"/>
      <c r="K172" s="59"/>
      <c r="L172" s="59"/>
      <c r="M172" s="59"/>
      <c r="N172" s="59"/>
      <c r="O172" s="59"/>
      <c r="P172" s="59"/>
      <c r="Q172" s="59"/>
    </row>
  </sheetData>
  <mergeCells count="1">
    <mergeCell ref="D3:E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workbookViewId="0">
      <selection activeCell="B15" sqref="B15"/>
    </sheetView>
  </sheetViews>
  <sheetFormatPr defaultRowHeight="15" x14ac:dyDescent="0.25"/>
  <cols>
    <col min="1" max="1" width="5.28515625" customWidth="1"/>
    <col min="2" max="2" width="38" bestFit="1" customWidth="1"/>
    <col min="3" max="3" width="11.5703125" bestFit="1" customWidth="1"/>
    <col min="4" max="4" width="10.85546875" style="68" customWidth="1"/>
    <col min="5" max="5" width="11.140625" style="68" customWidth="1"/>
    <col min="6" max="6" width="4.85546875" customWidth="1"/>
    <col min="7" max="7" width="10.7109375" customWidth="1"/>
  </cols>
  <sheetData>
    <row r="1" spans="1:7" ht="15.75" x14ac:dyDescent="0.25">
      <c r="A1" s="66" t="s">
        <v>88</v>
      </c>
      <c r="C1" s="67">
        <v>400000</v>
      </c>
      <c r="D1" s="34" t="s">
        <v>89</v>
      </c>
    </row>
    <row r="2" spans="1:7" x14ac:dyDescent="0.25">
      <c r="A2" t="s">
        <v>90</v>
      </c>
    </row>
    <row r="5" spans="1:7" x14ac:dyDescent="0.25">
      <c r="A5" t="s">
        <v>91</v>
      </c>
      <c r="D5" s="68" t="s">
        <v>92</v>
      </c>
      <c r="G5" s="56"/>
    </row>
    <row r="6" spans="1:7" x14ac:dyDescent="0.25">
      <c r="A6" s="2" t="s">
        <v>93</v>
      </c>
      <c r="B6" s="2" t="s">
        <v>94</v>
      </c>
      <c r="C6" s="2" t="s">
        <v>95</v>
      </c>
      <c r="D6" s="68" t="s">
        <v>96</v>
      </c>
      <c r="E6" s="68" t="s">
        <v>97</v>
      </c>
      <c r="G6" s="72" t="s">
        <v>0</v>
      </c>
    </row>
    <row r="7" spans="1:7" ht="8.25" customHeight="1" x14ac:dyDescent="0.25">
      <c r="G7" s="56"/>
    </row>
    <row r="8" spans="1:7" x14ac:dyDescent="0.25">
      <c r="B8" s="2" t="s">
        <v>1</v>
      </c>
      <c r="G8" s="56"/>
    </row>
    <row r="9" spans="1:7" x14ac:dyDescent="0.25">
      <c r="A9">
        <v>1</v>
      </c>
      <c r="B9" t="s">
        <v>8</v>
      </c>
      <c r="C9" s="69">
        <v>7.3923397653224612E-3</v>
      </c>
      <c r="D9" s="70">
        <v>5.9962051006624576E-3</v>
      </c>
      <c r="E9" s="70">
        <v>8.9332645824318317E-3</v>
      </c>
      <c r="G9" s="73">
        <f>SUM(C9*$C$1)</f>
        <v>2956.9359061289842</v>
      </c>
    </row>
    <row r="10" spans="1:7" x14ac:dyDescent="0.25">
      <c r="A10">
        <v>2</v>
      </c>
      <c r="B10" t="s">
        <v>98</v>
      </c>
      <c r="C10" s="69">
        <v>2.4624341895707856E-2</v>
      </c>
      <c r="D10" s="70">
        <v>2.0626549712278747E-2</v>
      </c>
      <c r="E10" s="70">
        <v>2.8966349460123258E-2</v>
      </c>
      <c r="G10" s="73">
        <f t="shared" ref="G10:G18" si="0">SUM(C10*$C$1)</f>
        <v>9849.736758283143</v>
      </c>
    </row>
    <row r="11" spans="1:7" x14ac:dyDescent="0.25">
      <c r="A11">
        <v>3</v>
      </c>
      <c r="B11" t="s">
        <v>99</v>
      </c>
      <c r="C11" s="69">
        <v>1.3329483063745214E-2</v>
      </c>
      <c r="D11" s="70">
        <v>1.1621043267812204E-2</v>
      </c>
      <c r="E11" s="70">
        <v>1.5153356888316656E-2</v>
      </c>
      <c r="G11" s="73">
        <f t="shared" si="0"/>
        <v>5331.7932254980851</v>
      </c>
    </row>
    <row r="12" spans="1:7" x14ac:dyDescent="0.25">
      <c r="A12">
        <v>4</v>
      </c>
      <c r="B12" t="s">
        <v>100</v>
      </c>
      <c r="C12" s="69">
        <v>4.753196216307853E-3</v>
      </c>
      <c r="D12" s="70">
        <v>3.819456001422332E-3</v>
      </c>
      <c r="E12" s="70">
        <v>5.7884062504961874E-3</v>
      </c>
      <c r="G12" s="73">
        <f t="shared" si="0"/>
        <v>1901.2784865231413</v>
      </c>
    </row>
    <row r="13" spans="1:7" x14ac:dyDescent="0.25">
      <c r="A13">
        <v>5</v>
      </c>
      <c r="B13" t="s">
        <v>101</v>
      </c>
      <c r="C13" s="69">
        <v>8.4668599488394794E-3</v>
      </c>
      <c r="D13" s="70">
        <v>6.9967395359984584E-3</v>
      </c>
      <c r="E13" s="70">
        <v>1.0075757631817443E-2</v>
      </c>
      <c r="G13" s="73">
        <f t="shared" si="0"/>
        <v>3386.7439795357918</v>
      </c>
    </row>
    <row r="14" spans="1:7" x14ac:dyDescent="0.25">
      <c r="A14">
        <v>6</v>
      </c>
      <c r="B14" t="s">
        <v>102</v>
      </c>
      <c r="C14" s="69">
        <v>1.2518862384598543E-3</v>
      </c>
      <c r="D14" s="70">
        <v>1.0417756714155104E-3</v>
      </c>
      <c r="E14" s="70">
        <v>1.4812582064861297E-3</v>
      </c>
      <c r="G14" s="73">
        <f t="shared" si="0"/>
        <v>500.75449538394173</v>
      </c>
    </row>
    <row r="15" spans="1:7" x14ac:dyDescent="0.25">
      <c r="A15">
        <v>7</v>
      </c>
      <c r="B15" t="s">
        <v>103</v>
      </c>
      <c r="C15" s="69">
        <v>2.4662229735104752E-2</v>
      </c>
      <c r="D15" s="70">
        <v>2.0813171025593439E-2</v>
      </c>
      <c r="E15" s="70">
        <v>2.8828754863559149E-2</v>
      </c>
      <c r="G15" s="73">
        <f t="shared" si="0"/>
        <v>9864.8918940419007</v>
      </c>
    </row>
    <row r="16" spans="1:7" x14ac:dyDescent="0.25">
      <c r="A16">
        <v>8</v>
      </c>
      <c r="B16" t="s">
        <v>104</v>
      </c>
      <c r="C16" s="69">
        <v>0.12082098836332755</v>
      </c>
      <c r="D16" s="70">
        <v>0.10840971942488248</v>
      </c>
      <c r="E16" s="70">
        <v>0.13380815239764582</v>
      </c>
      <c r="G16" s="73">
        <f t="shared" si="0"/>
        <v>48328.395345331024</v>
      </c>
    </row>
    <row r="17" spans="1:7" x14ac:dyDescent="0.25">
      <c r="A17">
        <v>9</v>
      </c>
      <c r="B17" t="s">
        <v>105</v>
      </c>
      <c r="C17" s="69">
        <v>1.3808912816485055E-3</v>
      </c>
      <c r="D17" s="70">
        <v>1.1184101595081669E-3</v>
      </c>
      <c r="E17" s="70">
        <v>1.6709730328004551E-3</v>
      </c>
      <c r="G17" s="73">
        <f t="shared" si="0"/>
        <v>552.35651265940214</v>
      </c>
    </row>
    <row r="18" spans="1:7" x14ac:dyDescent="0.25">
      <c r="B18" s="2" t="s">
        <v>106</v>
      </c>
      <c r="C18" s="69">
        <v>0.2066822165084635</v>
      </c>
      <c r="D18" s="70">
        <v>0.18960315305270722</v>
      </c>
      <c r="E18" s="70">
        <v>0.22429992885919839</v>
      </c>
      <c r="G18" s="73">
        <f t="shared" si="0"/>
        <v>82672.886603385399</v>
      </c>
    </row>
    <row r="19" spans="1:7" x14ac:dyDescent="0.25">
      <c r="G19" s="56"/>
    </row>
    <row r="20" spans="1:7" x14ac:dyDescent="0.25">
      <c r="B20" s="2" t="s">
        <v>3</v>
      </c>
      <c r="G20" s="56"/>
    </row>
    <row r="21" spans="1:7" x14ac:dyDescent="0.25">
      <c r="A21">
        <v>10</v>
      </c>
      <c r="B21" t="s">
        <v>107</v>
      </c>
      <c r="C21" s="69">
        <v>1.0905947473424714E-2</v>
      </c>
      <c r="D21" s="70">
        <v>9.6040763505174168E-3</v>
      </c>
      <c r="E21" s="70">
        <v>1.2289570518745116E-2</v>
      </c>
      <c r="G21" s="73">
        <f t="shared" ref="G21:G28" si="1">SUM(C21*$C$1)</f>
        <v>4362.3789893698859</v>
      </c>
    </row>
    <row r="22" spans="1:7" x14ac:dyDescent="0.25">
      <c r="A22">
        <v>11</v>
      </c>
      <c r="B22" t="s">
        <v>108</v>
      </c>
      <c r="C22" s="69">
        <v>7.7043516247908327E-3</v>
      </c>
      <c r="D22" s="70">
        <v>6.7759339426668903E-3</v>
      </c>
      <c r="E22" s="70">
        <v>8.6918658383711433E-3</v>
      </c>
      <c r="G22" s="73">
        <f t="shared" si="1"/>
        <v>3081.740649916333</v>
      </c>
    </row>
    <row r="23" spans="1:7" x14ac:dyDescent="0.25">
      <c r="A23">
        <v>12</v>
      </c>
      <c r="B23" t="s">
        <v>109</v>
      </c>
      <c r="C23" s="69">
        <v>8.1136227424005881E-3</v>
      </c>
      <c r="D23" s="70">
        <v>6.8876431029676029E-3</v>
      </c>
      <c r="E23" s="70">
        <v>9.4390785865812177E-3</v>
      </c>
      <c r="G23" s="73">
        <f t="shared" si="1"/>
        <v>3245.4490969602352</v>
      </c>
    </row>
    <row r="24" spans="1:7" x14ac:dyDescent="0.25">
      <c r="A24">
        <v>13</v>
      </c>
      <c r="B24" t="s">
        <v>110</v>
      </c>
      <c r="C24" s="69">
        <v>4.5946866024179168E-2</v>
      </c>
      <c r="D24" s="70">
        <v>4.1465077713852355E-2</v>
      </c>
      <c r="E24" s="70">
        <v>5.0646996354305224E-2</v>
      </c>
      <c r="G24" s="73">
        <f t="shared" si="1"/>
        <v>18378.746409671669</v>
      </c>
    </row>
    <row r="25" spans="1:7" x14ac:dyDescent="0.25">
      <c r="A25">
        <v>14</v>
      </c>
      <c r="B25" t="s">
        <v>111</v>
      </c>
      <c r="C25" s="69">
        <v>6.1577337181185536E-3</v>
      </c>
      <c r="D25" s="70">
        <v>5.4457693924924002E-3</v>
      </c>
      <c r="E25" s="70">
        <v>6.9131367791485194E-3</v>
      </c>
      <c r="G25" s="73">
        <f t="shared" si="1"/>
        <v>2463.0934872474213</v>
      </c>
    </row>
    <row r="26" spans="1:7" x14ac:dyDescent="0.25">
      <c r="A26">
        <v>15</v>
      </c>
      <c r="B26" t="s">
        <v>112</v>
      </c>
      <c r="C26" s="69">
        <v>3.1521918516029482E-3</v>
      </c>
      <c r="D26" s="70">
        <v>2.7045634193737815E-3</v>
      </c>
      <c r="E26" s="70">
        <v>3.633966073864364E-3</v>
      </c>
      <c r="G26" s="73">
        <f t="shared" si="1"/>
        <v>1260.8767406411794</v>
      </c>
    </row>
    <row r="27" spans="1:7" x14ac:dyDescent="0.25">
      <c r="A27">
        <v>16</v>
      </c>
      <c r="B27" t="s">
        <v>113</v>
      </c>
      <c r="C27" s="69">
        <v>4.5201474212396717E-2</v>
      </c>
      <c r="D27" s="70">
        <v>4.0743484025554645E-2</v>
      </c>
      <c r="E27" s="70">
        <v>4.9879376527763107E-2</v>
      </c>
      <c r="G27" s="73">
        <f t="shared" si="1"/>
        <v>18080.589684958686</v>
      </c>
    </row>
    <row r="28" spans="1:7" x14ac:dyDescent="0.25">
      <c r="B28" s="2" t="s">
        <v>114</v>
      </c>
      <c r="C28" s="69">
        <v>0.1271821876469135</v>
      </c>
      <c r="D28" s="70">
        <v>0.11636719145335186</v>
      </c>
      <c r="E28" s="70">
        <v>0.13840507602415722</v>
      </c>
      <c r="G28" s="73">
        <f t="shared" si="1"/>
        <v>50872.875058765399</v>
      </c>
    </row>
    <row r="29" spans="1:7" x14ac:dyDescent="0.25">
      <c r="C29" s="69"/>
      <c r="D29" s="70"/>
      <c r="E29" s="70"/>
      <c r="G29" s="56"/>
    </row>
    <row r="30" spans="1:7" x14ac:dyDescent="0.25">
      <c r="B30" s="2" t="s">
        <v>4</v>
      </c>
      <c r="C30" s="69"/>
      <c r="D30" s="70"/>
      <c r="E30" s="70"/>
      <c r="G30" s="56"/>
    </row>
    <row r="31" spans="1:7" x14ac:dyDescent="0.25">
      <c r="A31">
        <v>17</v>
      </c>
      <c r="B31" t="s">
        <v>115</v>
      </c>
      <c r="C31" s="69">
        <v>2.897778502812939E-2</v>
      </c>
      <c r="D31" s="70">
        <v>2.5354153575550906E-2</v>
      </c>
      <c r="E31" s="70">
        <v>3.283568967746367E-2</v>
      </c>
      <c r="G31" s="73">
        <f t="shared" ref="G31:G35" si="2">SUM(C31*$C$1)</f>
        <v>11591.114011251757</v>
      </c>
    </row>
    <row r="32" spans="1:7" x14ac:dyDescent="0.25">
      <c r="A32">
        <v>18</v>
      </c>
      <c r="B32" t="s">
        <v>116</v>
      </c>
      <c r="C32" s="69">
        <v>1.4483053511341215E-2</v>
      </c>
      <c r="D32" s="70">
        <v>1.2388143267437691E-2</v>
      </c>
      <c r="E32" s="70">
        <v>1.673895279674234E-2</v>
      </c>
      <c r="G32" s="73">
        <f t="shared" si="2"/>
        <v>5793.2214045364863</v>
      </c>
    </row>
    <row r="33" spans="1:7" x14ac:dyDescent="0.25">
      <c r="A33">
        <v>19</v>
      </c>
      <c r="B33" t="s">
        <v>117</v>
      </c>
      <c r="C33" s="69">
        <v>9.0534193157777009E-3</v>
      </c>
      <c r="D33" s="70">
        <v>7.4648352206362475E-3</v>
      </c>
      <c r="E33" s="70">
        <v>1.0793608327804745E-2</v>
      </c>
      <c r="G33" s="73">
        <f t="shared" si="2"/>
        <v>3621.3677263110803</v>
      </c>
    </row>
    <row r="34" spans="1:7" x14ac:dyDescent="0.25">
      <c r="A34">
        <v>20</v>
      </c>
      <c r="B34" t="s">
        <v>118</v>
      </c>
      <c r="C34" s="69">
        <v>7.5820707324893849E-3</v>
      </c>
      <c r="D34" s="70">
        <v>5.8626855930082296E-3</v>
      </c>
      <c r="E34" s="70">
        <v>9.5203576163281033E-3</v>
      </c>
      <c r="G34" s="73">
        <f t="shared" si="2"/>
        <v>3032.8282929957541</v>
      </c>
    </row>
    <row r="35" spans="1:7" x14ac:dyDescent="0.25">
      <c r="B35" s="2" t="s">
        <v>119</v>
      </c>
      <c r="C35" s="69">
        <v>6.009632858773771E-2</v>
      </c>
      <c r="D35" s="70">
        <v>5.3249150034203489E-2</v>
      </c>
      <c r="E35" s="70">
        <v>6.732960273757338E-2</v>
      </c>
      <c r="G35" s="73">
        <f t="shared" si="2"/>
        <v>24038.531435095083</v>
      </c>
    </row>
    <row r="36" spans="1:7" x14ac:dyDescent="0.25">
      <c r="C36" s="69"/>
      <c r="D36" s="70"/>
      <c r="E36" s="70"/>
      <c r="G36" s="56"/>
    </row>
    <row r="37" spans="1:7" x14ac:dyDescent="0.25">
      <c r="B37" s="2" t="s">
        <v>5</v>
      </c>
      <c r="C37" s="69"/>
      <c r="D37" s="70"/>
      <c r="E37" s="70"/>
      <c r="G37" s="56"/>
    </row>
    <row r="38" spans="1:7" x14ac:dyDescent="0.25">
      <c r="A38">
        <v>21</v>
      </c>
      <c r="B38" t="s">
        <v>31</v>
      </c>
      <c r="C38" s="69">
        <v>8.680415920958591E-3</v>
      </c>
      <c r="D38" s="70">
        <v>7.4940346679300673E-3</v>
      </c>
      <c r="E38" s="70">
        <v>9.953117966655399E-3</v>
      </c>
      <c r="G38" s="73">
        <f t="shared" ref="G38:G44" si="3">SUM(C38*$C$1)</f>
        <v>3472.1663683834363</v>
      </c>
    </row>
    <row r="39" spans="1:7" x14ac:dyDescent="0.25">
      <c r="A39">
        <v>22</v>
      </c>
      <c r="B39" t="s">
        <v>30</v>
      </c>
      <c r="C39" s="69">
        <v>5.8374239332304153E-3</v>
      </c>
      <c r="D39" s="70">
        <v>5.0991740721384399E-3</v>
      </c>
      <c r="E39" s="70">
        <v>6.6252525770578389E-3</v>
      </c>
      <c r="G39" s="73">
        <f t="shared" si="3"/>
        <v>2334.9695732921659</v>
      </c>
    </row>
    <row r="40" spans="1:7" x14ac:dyDescent="0.25">
      <c r="A40">
        <v>23</v>
      </c>
      <c r="B40" t="s">
        <v>120</v>
      </c>
      <c r="C40" s="69">
        <v>1.701824163958049E-3</v>
      </c>
      <c r="D40" s="70">
        <v>1.3992116607832502E-3</v>
      </c>
      <c r="E40" s="70">
        <v>2.0339823858594903E-3</v>
      </c>
      <c r="G40" s="73">
        <f t="shared" si="3"/>
        <v>680.72966558321957</v>
      </c>
    </row>
    <row r="41" spans="1:7" x14ac:dyDescent="0.25">
      <c r="A41">
        <v>24</v>
      </c>
      <c r="B41" t="s">
        <v>121</v>
      </c>
      <c r="C41" s="69">
        <v>1.039857071665177E-3</v>
      </c>
      <c r="D41" s="70">
        <v>7.2722258689455967E-4</v>
      </c>
      <c r="E41" s="70">
        <v>1.4081755536879314E-3</v>
      </c>
      <c r="G41" s="73">
        <f t="shared" si="3"/>
        <v>415.9428286660708</v>
      </c>
    </row>
    <row r="42" spans="1:7" x14ac:dyDescent="0.25">
      <c r="A42">
        <v>25</v>
      </c>
      <c r="B42" t="s">
        <v>122</v>
      </c>
      <c r="C42" s="69">
        <v>1.6753690084662938E-2</v>
      </c>
      <c r="D42" s="70">
        <v>1.3728179306015669E-2</v>
      </c>
      <c r="E42" s="70">
        <v>2.0074637973745521E-2</v>
      </c>
      <c r="G42" s="73">
        <f t="shared" si="3"/>
        <v>6701.4760338651749</v>
      </c>
    </row>
    <row r="43" spans="1:7" x14ac:dyDescent="0.25">
      <c r="A43">
        <v>26</v>
      </c>
      <c r="B43" t="s">
        <v>123</v>
      </c>
      <c r="C43" s="69">
        <v>1.0500429701856386E-2</v>
      </c>
      <c r="D43" s="70">
        <v>8.6379874508534914E-3</v>
      </c>
      <c r="E43" s="70">
        <v>1.2542440324097166E-2</v>
      </c>
      <c r="G43" s="73">
        <f t="shared" si="3"/>
        <v>4200.1718807425541</v>
      </c>
    </row>
    <row r="44" spans="1:7" x14ac:dyDescent="0.25">
      <c r="B44" s="2" t="s">
        <v>124</v>
      </c>
      <c r="C44" s="69">
        <v>4.451364087633157E-2</v>
      </c>
      <c r="D44" s="70">
        <v>3.928638785662638E-2</v>
      </c>
      <c r="E44" s="70">
        <v>5.0051195708192935E-2</v>
      </c>
      <c r="G44" s="73">
        <f t="shared" si="3"/>
        <v>17805.45635053263</v>
      </c>
    </row>
    <row r="45" spans="1:7" x14ac:dyDescent="0.25">
      <c r="C45" s="69"/>
      <c r="D45" s="70"/>
      <c r="E45" s="70"/>
      <c r="G45" s="56"/>
    </row>
    <row r="46" spans="1:7" x14ac:dyDescent="0.25">
      <c r="B46" s="2" t="s">
        <v>6</v>
      </c>
      <c r="C46" s="69"/>
      <c r="D46" s="70"/>
      <c r="E46" s="70"/>
      <c r="G46" s="56"/>
    </row>
    <row r="47" spans="1:7" x14ac:dyDescent="0.25">
      <c r="A47">
        <v>27</v>
      </c>
      <c r="B47" t="s">
        <v>125</v>
      </c>
      <c r="C47" s="69">
        <v>2.9920072752100083E-2</v>
      </c>
      <c r="D47" s="70">
        <v>2.5946627178298744E-2</v>
      </c>
      <c r="E47" s="70">
        <v>3.4167175161030308E-2</v>
      </c>
      <c r="G47" s="73">
        <f t="shared" ref="G47:G55" si="4">SUM(C47*$C$1)</f>
        <v>11968.029100840033</v>
      </c>
    </row>
    <row r="48" spans="1:7" x14ac:dyDescent="0.25">
      <c r="A48">
        <v>28</v>
      </c>
      <c r="B48" t="s">
        <v>126</v>
      </c>
      <c r="C48" s="69">
        <v>8.0498007182225328E-2</v>
      </c>
      <c r="D48" s="70">
        <v>7.1153950821199588E-2</v>
      </c>
      <c r="E48" s="70">
        <v>9.0365159060767808E-2</v>
      </c>
      <c r="G48" s="73">
        <f t="shared" si="4"/>
        <v>32199.202872890131</v>
      </c>
    </row>
    <row r="49" spans="1:7" x14ac:dyDescent="0.25">
      <c r="A49">
        <v>29</v>
      </c>
      <c r="B49" t="s">
        <v>127</v>
      </c>
      <c r="C49" s="69">
        <v>4.3868121896995037E-2</v>
      </c>
      <c r="D49" s="70">
        <v>3.8463309088608025E-2</v>
      </c>
      <c r="E49" s="70">
        <v>4.9610845308215891E-2</v>
      </c>
      <c r="G49" s="73">
        <f t="shared" si="4"/>
        <v>17547.248758798014</v>
      </c>
    </row>
    <row r="50" spans="1:7" x14ac:dyDescent="0.25">
      <c r="A50">
        <v>30</v>
      </c>
      <c r="B50" t="s">
        <v>128</v>
      </c>
      <c r="C50" s="69">
        <v>1.1152228870697519E-2</v>
      </c>
      <c r="D50" s="70">
        <v>9.2019944479696629E-3</v>
      </c>
      <c r="E50" s="70">
        <v>1.3287451912320728E-2</v>
      </c>
      <c r="G50" s="73">
        <f t="shared" si="4"/>
        <v>4460.891548279008</v>
      </c>
    </row>
    <row r="51" spans="1:7" x14ac:dyDescent="0.25">
      <c r="A51">
        <v>31</v>
      </c>
      <c r="B51" t="s">
        <v>129</v>
      </c>
      <c r="C51" s="69">
        <v>3.8620523132021022E-3</v>
      </c>
      <c r="D51" s="70">
        <v>3.2512146146516934E-3</v>
      </c>
      <c r="E51" s="70">
        <v>4.525221071259234E-3</v>
      </c>
      <c r="G51" s="73">
        <f t="shared" si="4"/>
        <v>1544.8209252808408</v>
      </c>
    </row>
    <row r="52" spans="1:7" x14ac:dyDescent="0.25">
      <c r="A52">
        <v>32</v>
      </c>
      <c r="B52" t="s">
        <v>130</v>
      </c>
      <c r="C52" s="69">
        <v>3.7253445219392327E-2</v>
      </c>
      <c r="D52" s="70">
        <v>2.9389013284094163E-2</v>
      </c>
      <c r="E52" s="70">
        <v>4.6009316686843646E-2</v>
      </c>
      <c r="G52" s="73">
        <f t="shared" si="4"/>
        <v>14901.378087756932</v>
      </c>
    </row>
    <row r="53" spans="1:7" x14ac:dyDescent="0.25">
      <c r="A53">
        <v>33</v>
      </c>
      <c r="B53" t="s">
        <v>131</v>
      </c>
      <c r="C53" s="69">
        <v>6.2207235044355498E-3</v>
      </c>
      <c r="D53" s="70">
        <v>3.8837187228458821E-3</v>
      </c>
      <c r="E53" s="70">
        <v>9.1015264939146717E-3</v>
      </c>
      <c r="G53" s="73">
        <f t="shared" si="4"/>
        <v>2488.2894017742201</v>
      </c>
    </row>
    <row r="54" spans="1:7" x14ac:dyDescent="0.25">
      <c r="A54">
        <v>34</v>
      </c>
      <c r="B54" t="s">
        <v>132</v>
      </c>
      <c r="C54" s="69">
        <v>4.4041648759014396E-2</v>
      </c>
      <c r="D54" s="70">
        <v>3.7359630886621073E-2</v>
      </c>
      <c r="E54" s="70">
        <v>5.1245891614139803E-2</v>
      </c>
      <c r="G54" s="73">
        <f t="shared" si="4"/>
        <v>17616.659503605759</v>
      </c>
    </row>
    <row r="55" spans="1:7" x14ac:dyDescent="0.25">
      <c r="B55" s="2" t="s">
        <v>133</v>
      </c>
      <c r="C55" s="69">
        <v>0.25681630049806226</v>
      </c>
      <c r="D55" s="70">
        <v>0.23154315021548749</v>
      </c>
      <c r="E55" s="70">
        <v>0.28293134689648453</v>
      </c>
      <c r="G55" s="73">
        <f t="shared" si="4"/>
        <v>102726.52019922491</v>
      </c>
    </row>
    <row r="56" spans="1:7" x14ac:dyDescent="0.25">
      <c r="C56" s="69"/>
      <c r="D56" s="70"/>
      <c r="E56" s="70"/>
      <c r="G56" s="56"/>
    </row>
    <row r="57" spans="1:7" x14ac:dyDescent="0.25">
      <c r="C57" s="69"/>
      <c r="D57" s="70"/>
      <c r="E57" s="70"/>
      <c r="G57" s="56"/>
    </row>
    <row r="58" spans="1:7" x14ac:dyDescent="0.25">
      <c r="B58" s="2" t="s">
        <v>2</v>
      </c>
      <c r="C58" s="69"/>
      <c r="D58" s="70"/>
      <c r="E58" s="70"/>
      <c r="G58" s="56"/>
    </row>
    <row r="59" spans="1:7" x14ac:dyDescent="0.25">
      <c r="A59">
        <v>35</v>
      </c>
      <c r="B59" t="s">
        <v>134</v>
      </c>
      <c r="C59" s="69">
        <v>1.9474496019345446E-2</v>
      </c>
      <c r="D59" s="70">
        <v>1.301205274488147E-2</v>
      </c>
      <c r="E59" s="70">
        <v>2.7205082092457748E-2</v>
      </c>
      <c r="G59" s="73">
        <f t="shared" ref="G59:G69" si="5">SUM(C59*$C$1)</f>
        <v>7789.7984077381789</v>
      </c>
    </row>
    <row r="60" spans="1:7" x14ac:dyDescent="0.25">
      <c r="A60">
        <v>36</v>
      </c>
      <c r="B60" t="s">
        <v>10</v>
      </c>
      <c r="C60" s="69">
        <v>3.7994618177949581E-3</v>
      </c>
      <c r="D60" s="70">
        <v>2.8815952510399378E-3</v>
      </c>
      <c r="E60" s="70">
        <v>4.8434833848131319E-3</v>
      </c>
      <c r="G60" s="73">
        <f t="shared" si="5"/>
        <v>1519.7847271179833</v>
      </c>
    </row>
    <row r="61" spans="1:7" x14ac:dyDescent="0.25">
      <c r="A61">
        <v>37</v>
      </c>
      <c r="B61" t="s">
        <v>12</v>
      </c>
      <c r="C61" s="69">
        <v>1.5012014310024486E-2</v>
      </c>
      <c r="D61" s="70">
        <v>9.8418761177735351E-3</v>
      </c>
      <c r="E61" s="70">
        <v>2.1249877202022024E-2</v>
      </c>
      <c r="G61" s="73">
        <f t="shared" si="5"/>
        <v>6004.8057240097942</v>
      </c>
    </row>
    <row r="62" spans="1:7" x14ac:dyDescent="0.25">
      <c r="A62">
        <v>38</v>
      </c>
      <c r="B62" t="s">
        <v>13</v>
      </c>
      <c r="C62" s="69">
        <v>3.8326779140812044E-3</v>
      </c>
      <c r="D62" s="70">
        <v>2.7891113934519836E-3</v>
      </c>
      <c r="E62" s="70">
        <v>5.0410103641350991E-3</v>
      </c>
      <c r="G62" s="73">
        <f t="shared" si="5"/>
        <v>1533.0711656324818</v>
      </c>
    </row>
    <row r="63" spans="1:7" x14ac:dyDescent="0.25">
      <c r="A63">
        <v>39</v>
      </c>
      <c r="B63" t="s">
        <v>135</v>
      </c>
      <c r="C63" s="69">
        <v>3.4197634009070561E-2</v>
      </c>
      <c r="D63" s="70">
        <v>2.5314012174245556E-2</v>
      </c>
      <c r="E63" s="70">
        <v>4.4361290386346883E-2</v>
      </c>
      <c r="G63" s="73">
        <f t="shared" si="5"/>
        <v>13679.053603628225</v>
      </c>
    </row>
    <row r="64" spans="1:7" x14ac:dyDescent="0.25">
      <c r="A64">
        <v>40</v>
      </c>
      <c r="B64" t="s">
        <v>136</v>
      </c>
      <c r="C64" s="69">
        <v>3.5646173804008564E-2</v>
      </c>
      <c r="D64" s="70">
        <v>2.6967429596120227E-2</v>
      </c>
      <c r="E64" s="70">
        <v>4.5483443742143304E-2</v>
      </c>
      <c r="G64" s="73">
        <f t="shared" si="5"/>
        <v>14258.469521603425</v>
      </c>
    </row>
    <row r="65" spans="1:7" x14ac:dyDescent="0.25">
      <c r="A65">
        <v>41</v>
      </c>
      <c r="B65" t="s">
        <v>137</v>
      </c>
      <c r="C65" s="69">
        <v>6.5413491278434556E-3</v>
      </c>
      <c r="D65" s="70">
        <v>4.5111083537232666E-3</v>
      </c>
      <c r="E65" s="70">
        <v>8.9448344802712139E-3</v>
      </c>
      <c r="G65" s="73">
        <f t="shared" si="5"/>
        <v>2616.5396511373824</v>
      </c>
    </row>
    <row r="66" spans="1:7" x14ac:dyDescent="0.25">
      <c r="A66">
        <v>42</v>
      </c>
      <c r="B66" t="s">
        <v>138</v>
      </c>
      <c r="C66" s="69">
        <v>8.2489544206219967E-5</v>
      </c>
      <c r="D66" s="70">
        <v>5.7112923157814513E-5</v>
      </c>
      <c r="E66" s="70">
        <v>1.1251737101708402E-4</v>
      </c>
      <c r="G66" s="73">
        <f t="shared" si="5"/>
        <v>32.995817682487989</v>
      </c>
    </row>
    <row r="67" spans="1:7" x14ac:dyDescent="0.25">
      <c r="A67">
        <v>43</v>
      </c>
      <c r="B67" t="s">
        <v>139</v>
      </c>
      <c r="C67" s="69">
        <v>7.6462883800708006E-3</v>
      </c>
      <c r="D67" s="70">
        <v>5.356664849539651E-3</v>
      </c>
      <c r="E67" s="70">
        <v>1.0338617942870386E-2</v>
      </c>
      <c r="G67" s="73">
        <f t="shared" si="5"/>
        <v>3058.5153520283202</v>
      </c>
    </row>
    <row r="68" spans="1:7" x14ac:dyDescent="0.25">
      <c r="A68">
        <v>44</v>
      </c>
      <c r="B68" t="s">
        <v>140</v>
      </c>
      <c r="C68" s="69">
        <v>3.9225800671195286E-4</v>
      </c>
      <c r="D68" s="70">
        <v>2.7209533638682121E-4</v>
      </c>
      <c r="E68" s="70">
        <v>5.3432538160243844E-4</v>
      </c>
      <c r="G68" s="73">
        <f t="shared" si="5"/>
        <v>156.90320268478115</v>
      </c>
    </row>
    <row r="69" spans="1:7" x14ac:dyDescent="0.25">
      <c r="B69" s="2" t="s">
        <v>141</v>
      </c>
      <c r="C69" s="69">
        <v>0.12662484293315768</v>
      </c>
      <c r="D69" s="70">
        <v>9.7406789368175123E-2</v>
      </c>
      <c r="E69" s="70">
        <v>0.15905791598502853</v>
      </c>
      <c r="G69" s="73">
        <f t="shared" si="5"/>
        <v>50649.937173263068</v>
      </c>
    </row>
    <row r="70" spans="1:7" x14ac:dyDescent="0.25">
      <c r="C70" s="69"/>
      <c r="D70" s="70"/>
      <c r="E70" s="70"/>
      <c r="G70" s="56"/>
    </row>
    <row r="71" spans="1:7" x14ac:dyDescent="0.25">
      <c r="B71" s="2" t="s">
        <v>142</v>
      </c>
      <c r="C71" s="69"/>
      <c r="D71" s="70"/>
      <c r="E71" s="70"/>
      <c r="G71" s="56"/>
    </row>
    <row r="72" spans="1:7" x14ac:dyDescent="0.25">
      <c r="A72">
        <v>45</v>
      </c>
      <c r="B72" t="s">
        <v>143</v>
      </c>
      <c r="C72" s="69">
        <v>4.9981115494342459E-4</v>
      </c>
      <c r="D72" s="70">
        <v>3.5737054740852197E-4</v>
      </c>
      <c r="E72" s="70">
        <v>6.6607350972100324E-4</v>
      </c>
      <c r="G72" s="73">
        <f t="shared" ref="G72:G87" si="6">SUM(C72*$C$1)</f>
        <v>199.92446197736984</v>
      </c>
    </row>
    <row r="73" spans="1:7" x14ac:dyDescent="0.25">
      <c r="A73">
        <v>46</v>
      </c>
      <c r="B73" t="s">
        <v>144</v>
      </c>
      <c r="C73" s="69">
        <v>1.0549194759980525E-4</v>
      </c>
      <c r="D73" s="70">
        <v>7.4459300079296982E-5</v>
      </c>
      <c r="E73" s="70">
        <v>1.4191591557769645E-4</v>
      </c>
      <c r="G73" s="73">
        <f t="shared" si="6"/>
        <v>42.196779039922099</v>
      </c>
    </row>
    <row r="74" spans="1:7" x14ac:dyDescent="0.25">
      <c r="A74">
        <v>47</v>
      </c>
      <c r="B74" t="s">
        <v>145</v>
      </c>
      <c r="C74" s="69">
        <v>3.7989814550820827E-6</v>
      </c>
      <c r="D74" s="70">
        <v>2.6315102760601047E-6</v>
      </c>
      <c r="E74" s="70">
        <v>5.180184862033813E-6</v>
      </c>
      <c r="G74" s="73">
        <f t="shared" si="6"/>
        <v>1.5195925820328331</v>
      </c>
    </row>
    <row r="75" spans="1:7" x14ac:dyDescent="0.25">
      <c r="A75">
        <v>48</v>
      </c>
      <c r="B75" t="s">
        <v>146</v>
      </c>
      <c r="C75" s="69">
        <v>9.8173625781150216E-4</v>
      </c>
      <c r="D75" s="70">
        <v>7.1205047108314178E-4</v>
      </c>
      <c r="E75" s="70">
        <v>1.2945884717577149E-3</v>
      </c>
      <c r="G75" s="73">
        <f t="shared" si="6"/>
        <v>392.69450312460089</v>
      </c>
    </row>
    <row r="76" spans="1:7" x14ac:dyDescent="0.25">
      <c r="A76">
        <v>49</v>
      </c>
      <c r="B76" t="s">
        <v>147</v>
      </c>
      <c r="C76" s="69">
        <v>0</v>
      </c>
      <c r="D76" s="70" t="s">
        <v>148</v>
      </c>
      <c r="E76" s="70" t="s">
        <v>148</v>
      </c>
      <c r="G76" s="73">
        <f t="shared" si="6"/>
        <v>0</v>
      </c>
    </row>
    <row r="77" spans="1:7" x14ac:dyDescent="0.25">
      <c r="A77">
        <v>50</v>
      </c>
      <c r="B77" t="s">
        <v>149</v>
      </c>
      <c r="C77" s="69">
        <v>1.7066291928699501E-3</v>
      </c>
      <c r="D77" s="70">
        <v>1.4068670864452637E-3</v>
      </c>
      <c r="E77" s="70">
        <v>2.0352650783724284E-3</v>
      </c>
      <c r="G77" s="73">
        <f t="shared" si="6"/>
        <v>682.65167714798008</v>
      </c>
    </row>
    <row r="78" spans="1:7" x14ac:dyDescent="0.25">
      <c r="A78">
        <v>51</v>
      </c>
      <c r="B78" t="s">
        <v>150</v>
      </c>
      <c r="C78" s="69">
        <v>2.9739325894393727E-4</v>
      </c>
      <c r="D78" s="70">
        <v>2.1123971915694417E-4</v>
      </c>
      <c r="E78" s="70">
        <v>3.9824084143232573E-4</v>
      </c>
      <c r="G78" s="73">
        <f t="shared" si="6"/>
        <v>118.9573035775749</v>
      </c>
    </row>
    <row r="79" spans="1:7" x14ac:dyDescent="0.25">
      <c r="A79">
        <v>52</v>
      </c>
      <c r="B79" t="s">
        <v>151</v>
      </c>
      <c r="C79" s="69">
        <v>2.0939702221211011E-4</v>
      </c>
      <c r="D79" s="70">
        <v>1.5054971533716262E-4</v>
      </c>
      <c r="E79" s="70">
        <v>2.7792803726140131E-4</v>
      </c>
      <c r="G79" s="73">
        <f t="shared" si="6"/>
        <v>83.758808884844044</v>
      </c>
    </row>
    <row r="80" spans="1:7" x14ac:dyDescent="0.25">
      <c r="A80">
        <v>53</v>
      </c>
      <c r="B80" t="s">
        <v>152</v>
      </c>
      <c r="C80" s="69">
        <v>1.4317508356893641E-4</v>
      </c>
      <c r="D80" s="70">
        <v>1.0375366670135132E-4</v>
      </c>
      <c r="E80" s="70">
        <v>1.8892958691420651E-4</v>
      </c>
      <c r="G80" s="73">
        <f t="shared" si="6"/>
        <v>57.27003342757456</v>
      </c>
    </row>
    <row r="81" spans="1:7" x14ac:dyDescent="0.25">
      <c r="A81">
        <v>54</v>
      </c>
      <c r="B81" t="s">
        <v>153</v>
      </c>
      <c r="C81" s="69">
        <v>1.9064232675428737E-4</v>
      </c>
      <c r="D81" s="70">
        <v>1.3698617818564174E-4</v>
      </c>
      <c r="E81" s="70">
        <v>2.531435941168647E-4</v>
      </c>
      <c r="G81" s="73">
        <f t="shared" si="6"/>
        <v>76.25693070171495</v>
      </c>
    </row>
    <row r="82" spans="1:7" x14ac:dyDescent="0.25">
      <c r="A82">
        <v>55</v>
      </c>
      <c r="B82" t="s">
        <v>154</v>
      </c>
      <c r="C82" s="69">
        <v>2.5746736260952824E-3</v>
      </c>
      <c r="D82" s="70">
        <v>1.8887533351793966E-3</v>
      </c>
      <c r="E82" s="70">
        <v>3.3663201223099958E-3</v>
      </c>
      <c r="G82" s="73">
        <f t="shared" si="6"/>
        <v>1029.8694504381128</v>
      </c>
    </row>
    <row r="83" spans="1:7" x14ac:dyDescent="0.25">
      <c r="A83">
        <v>56</v>
      </c>
      <c r="B83" t="s">
        <v>155</v>
      </c>
      <c r="C83" s="69">
        <v>5.9929718954451045E-4</v>
      </c>
      <c r="D83" s="70">
        <v>4.4900140324178803E-4</v>
      </c>
      <c r="E83" s="70">
        <v>7.7123820852212322E-4</v>
      </c>
      <c r="G83" s="73">
        <f t="shared" si="6"/>
        <v>239.71887581780419</v>
      </c>
    </row>
    <row r="84" spans="1:7" x14ac:dyDescent="0.25">
      <c r="A84">
        <v>57</v>
      </c>
      <c r="B84" t="s">
        <v>156</v>
      </c>
      <c r="C84" s="69">
        <v>1.4205171689350234E-3</v>
      </c>
      <c r="D84" s="70">
        <v>1.0094444668577931E-3</v>
      </c>
      <c r="E84" s="70">
        <v>1.9015198933238831E-3</v>
      </c>
      <c r="G84" s="73">
        <f t="shared" si="6"/>
        <v>568.20686757400938</v>
      </c>
    </row>
    <row r="85" spans="1:7" x14ac:dyDescent="0.25">
      <c r="A85">
        <v>58</v>
      </c>
      <c r="B85" t="s">
        <v>157</v>
      </c>
      <c r="C85" s="69">
        <v>8.6768617357376853E-4</v>
      </c>
      <c r="D85" s="70">
        <v>6.3632978210412944E-4</v>
      </c>
      <c r="E85" s="70">
        <v>1.1348086397657477E-3</v>
      </c>
      <c r="G85" s="73">
        <f t="shared" si="6"/>
        <v>347.07446942950742</v>
      </c>
    </row>
    <row r="86" spans="1:7" x14ac:dyDescent="0.25">
      <c r="A86">
        <v>59</v>
      </c>
      <c r="B86" t="s">
        <v>158</v>
      </c>
      <c r="C86" s="69">
        <v>3.4167067904837631E-4</v>
      </c>
      <c r="D86" s="70">
        <v>2.4356348050172806E-4</v>
      </c>
      <c r="E86" s="70">
        <v>4.5633498053591388E-4</v>
      </c>
      <c r="G86" s="73">
        <f t="shared" si="6"/>
        <v>136.66827161935052</v>
      </c>
    </row>
    <row r="87" spans="1:7" x14ac:dyDescent="0.25">
      <c r="B87" s="2" t="s">
        <v>159</v>
      </c>
      <c r="C87" s="69">
        <v>9.941920063355994E-3</v>
      </c>
      <c r="D87" s="70">
        <v>8.1641478670588536E-3</v>
      </c>
      <c r="E87" s="70">
        <v>1.1892748253850869E-2</v>
      </c>
      <c r="G87" s="73">
        <f t="shared" si="6"/>
        <v>3976.7680253423978</v>
      </c>
    </row>
    <row r="88" spans="1:7" x14ac:dyDescent="0.25">
      <c r="C88" s="69"/>
      <c r="D88" s="70"/>
      <c r="E88" s="70"/>
      <c r="G88" s="56"/>
    </row>
    <row r="89" spans="1:7" x14ac:dyDescent="0.25">
      <c r="B89" s="2" t="s">
        <v>7</v>
      </c>
      <c r="C89" s="69"/>
      <c r="D89" s="70"/>
      <c r="E89" s="70"/>
      <c r="G89" s="56"/>
    </row>
    <row r="90" spans="1:7" x14ac:dyDescent="0.25">
      <c r="A90">
        <v>60</v>
      </c>
      <c r="B90" t="s">
        <v>14</v>
      </c>
      <c r="C90" s="69">
        <v>6.548572385837823E-4</v>
      </c>
      <c r="D90" s="70">
        <v>4.5176664577602818E-4</v>
      </c>
      <c r="E90" s="70">
        <v>8.9550999304767714E-4</v>
      </c>
      <c r="G90" s="73">
        <f t="shared" ref="G90:G99" si="7">SUM(C90*$C$1)</f>
        <v>261.94289543351294</v>
      </c>
    </row>
    <row r="91" spans="1:7" x14ac:dyDescent="0.25">
      <c r="A91">
        <v>61</v>
      </c>
      <c r="B91" t="s">
        <v>160</v>
      </c>
      <c r="C91" s="69">
        <v>7.2428328694573382E-4</v>
      </c>
      <c r="D91" s="70">
        <v>5.1028561043588866E-4</v>
      </c>
      <c r="E91" s="70">
        <v>9.756263467817505E-4</v>
      </c>
      <c r="G91" s="73">
        <f t="shared" si="7"/>
        <v>289.71331477829352</v>
      </c>
    </row>
    <row r="92" spans="1:7" x14ac:dyDescent="0.25">
      <c r="A92">
        <v>62</v>
      </c>
      <c r="B92" t="s">
        <v>161</v>
      </c>
      <c r="C92" s="69">
        <v>2.2982648517575081E-2</v>
      </c>
      <c r="D92" s="70">
        <v>1.578552756311016E-2</v>
      </c>
      <c r="E92" s="70">
        <v>3.1490613176871074E-2</v>
      </c>
      <c r="G92" s="73">
        <f t="shared" si="7"/>
        <v>9193.0594070300322</v>
      </c>
    </row>
    <row r="93" spans="1:7" x14ac:dyDescent="0.25">
      <c r="A93">
        <v>63</v>
      </c>
      <c r="B93" t="s">
        <v>162</v>
      </c>
      <c r="C93" s="69">
        <v>1.1249676378881168E-2</v>
      </c>
      <c r="D93" s="70">
        <v>8.8581653625352409E-3</v>
      </c>
      <c r="E93" s="70">
        <v>1.392302419766521E-2</v>
      </c>
      <c r="G93" s="73">
        <f t="shared" si="7"/>
        <v>4499.8705515524671</v>
      </c>
    </row>
    <row r="94" spans="1:7" x14ac:dyDescent="0.25">
      <c r="A94">
        <v>64</v>
      </c>
      <c r="B94" t="s">
        <v>163</v>
      </c>
      <c r="C94" s="69">
        <v>3.2597106034860171E-2</v>
      </c>
      <c r="D94" s="70">
        <v>2.8327737509189699E-2</v>
      </c>
      <c r="E94" s="70">
        <v>3.7155270275254081E-2</v>
      </c>
      <c r="G94" s="73">
        <f t="shared" si="7"/>
        <v>13038.842413944069</v>
      </c>
    </row>
    <row r="95" spans="1:7" x14ac:dyDescent="0.25">
      <c r="A95">
        <v>65</v>
      </c>
      <c r="B95" t="s">
        <v>164</v>
      </c>
      <c r="C95" s="69">
        <v>3.6034166957888823E-2</v>
      </c>
      <c r="D95" s="70">
        <v>3.0448667069285198E-2</v>
      </c>
      <c r="E95" s="70">
        <v>4.2070825231154622E-2</v>
      </c>
      <c r="G95" s="73">
        <f t="shared" si="7"/>
        <v>14413.66678315553</v>
      </c>
    </row>
    <row r="96" spans="1:7" x14ac:dyDescent="0.25">
      <c r="A96">
        <v>66</v>
      </c>
      <c r="B96" t="s">
        <v>165</v>
      </c>
      <c r="C96" s="69">
        <v>3.9703342191956571E-2</v>
      </c>
      <c r="D96" s="70">
        <v>3.5407366059622601E-2</v>
      </c>
      <c r="E96" s="70">
        <v>4.4234521039994583E-2</v>
      </c>
      <c r="G96" s="73">
        <f t="shared" si="7"/>
        <v>15881.336876782629</v>
      </c>
    </row>
    <row r="97" spans="1:7" x14ac:dyDescent="0.25">
      <c r="A97">
        <v>67</v>
      </c>
      <c r="B97" t="s">
        <v>166</v>
      </c>
      <c r="C97" s="69">
        <v>1.5616739559741752E-2</v>
      </c>
      <c r="D97" s="70">
        <v>1.3391203399639328E-2</v>
      </c>
      <c r="E97" s="70">
        <v>1.8010364382571881E-2</v>
      </c>
      <c r="G97" s="73">
        <f t="shared" si="7"/>
        <v>6246.6958238967009</v>
      </c>
    </row>
    <row r="98" spans="1:7" x14ac:dyDescent="0.25">
      <c r="A98">
        <v>68</v>
      </c>
      <c r="B98" t="s">
        <v>167</v>
      </c>
      <c r="C98" s="69">
        <v>1.1816257238724381E-2</v>
      </c>
      <c r="D98" s="70">
        <v>1.0310183250649724E-2</v>
      </c>
      <c r="E98" s="70">
        <v>1.3423656676995131E-2</v>
      </c>
      <c r="G98" s="73">
        <f t="shared" si="7"/>
        <v>4726.5028954897525</v>
      </c>
    </row>
    <row r="99" spans="1:7" x14ac:dyDescent="0.25">
      <c r="B99" s="2" t="s">
        <v>168</v>
      </c>
      <c r="C99" s="69">
        <v>0.17137907740515751</v>
      </c>
      <c r="D99" s="70">
        <v>0.15256877703278718</v>
      </c>
      <c r="E99" s="70">
        <v>0.1910464602600471</v>
      </c>
      <c r="G99" s="73">
        <f t="shared" si="7"/>
        <v>68551.630962063005</v>
      </c>
    </row>
    <row r="100" spans="1:7" x14ac:dyDescent="0.25">
      <c r="C100" s="69"/>
      <c r="D100" s="70"/>
      <c r="E100" s="70"/>
      <c r="G100" s="56"/>
    </row>
    <row r="101" spans="1:7" x14ac:dyDescent="0.25">
      <c r="B101" s="2" t="s">
        <v>84</v>
      </c>
      <c r="C101" s="69">
        <v>1.0032365145191797</v>
      </c>
      <c r="D101" s="70"/>
      <c r="E101" s="70"/>
      <c r="G101" s="73">
        <f t="shared" ref="G101" si="8">SUM(C101*$C$1)</f>
        <v>401294.60580767191</v>
      </c>
    </row>
    <row r="102" spans="1:7" x14ac:dyDescent="0.25">
      <c r="G102" s="56"/>
    </row>
    <row r="103" spans="1:7" x14ac:dyDescent="0.25">
      <c r="G103" s="56"/>
    </row>
    <row r="104" spans="1:7" x14ac:dyDescent="0.25">
      <c r="G104" s="56"/>
    </row>
    <row r="105" spans="1:7" x14ac:dyDescent="0.25">
      <c r="G105" s="56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2:L77"/>
  <sheetViews>
    <sheetView topLeftCell="A31" zoomScale="80" zoomScaleNormal="80" workbookViewId="0">
      <pane xSplit="3" topLeftCell="D1" activePane="topRight" state="frozen"/>
      <selection pane="topRight" activeCell="G22" sqref="G22"/>
    </sheetView>
  </sheetViews>
  <sheetFormatPr defaultRowHeight="15" x14ac:dyDescent="0.25"/>
  <cols>
    <col min="1" max="2" width="31.42578125" bestFit="1" customWidth="1"/>
    <col min="3" max="3" width="26.7109375" bestFit="1" customWidth="1"/>
    <col min="5" max="5" width="20.5703125" bestFit="1" customWidth="1"/>
    <col min="6" max="6" width="10.7109375" bestFit="1" customWidth="1"/>
    <col min="10" max="10" width="14" customWidth="1"/>
    <col min="11" max="11" width="12.85546875" bestFit="1" customWidth="1"/>
    <col min="12" max="12" width="6.7109375" bestFit="1" customWidth="1"/>
  </cols>
  <sheetData>
    <row r="2" spans="1:12" x14ac:dyDescent="0.25">
      <c r="C2" s="1"/>
      <c r="E2" s="2"/>
      <c r="H2" s="2" t="s">
        <v>175</v>
      </c>
    </row>
    <row r="3" spans="1:12" x14ac:dyDescent="0.25">
      <c r="H3" s="3" t="s">
        <v>15</v>
      </c>
      <c r="I3" s="4"/>
      <c r="J3" s="5"/>
      <c r="K3" s="4"/>
      <c r="L3" s="6"/>
    </row>
    <row r="4" spans="1:12" x14ac:dyDescent="0.25">
      <c r="H4" s="7" t="s">
        <v>16</v>
      </c>
      <c r="I4" s="8"/>
      <c r="J4" s="9"/>
      <c r="K4" s="8"/>
      <c r="L4" s="6"/>
    </row>
    <row r="5" spans="1:12" x14ac:dyDescent="0.25">
      <c r="F5" s="12"/>
      <c r="G5" s="12"/>
      <c r="H5" s="10"/>
      <c r="I5" s="11"/>
      <c r="J5" s="14"/>
      <c r="K5" s="10"/>
      <c r="L5" s="13"/>
    </row>
    <row r="6" spans="1:12" ht="14.45" customHeight="1" x14ac:dyDescent="0.25">
      <c r="F6" s="12"/>
      <c r="G6" s="12"/>
      <c r="H6" s="15"/>
      <c r="I6" s="16" t="s">
        <v>17</v>
      </c>
      <c r="J6" s="17" t="s">
        <v>19</v>
      </c>
      <c r="K6" s="15" t="s">
        <v>18</v>
      </c>
      <c r="L6" s="13"/>
    </row>
    <row r="7" spans="1:12" x14ac:dyDescent="0.25">
      <c r="H7" s="18" t="s">
        <v>20</v>
      </c>
      <c r="I7" s="18" t="s">
        <v>18</v>
      </c>
      <c r="J7" s="19" t="s">
        <v>22</v>
      </c>
      <c r="K7" s="18" t="s">
        <v>21</v>
      </c>
      <c r="L7" s="20"/>
    </row>
    <row r="8" spans="1:12" ht="39" x14ac:dyDescent="0.25">
      <c r="A8" t="s">
        <v>23</v>
      </c>
      <c r="B8" t="s">
        <v>24</v>
      </c>
      <c r="C8" s="21" t="s">
        <v>25</v>
      </c>
      <c r="H8" s="22" t="s">
        <v>26</v>
      </c>
      <c r="I8" s="22" t="s">
        <v>19</v>
      </c>
      <c r="J8" s="23" t="s">
        <v>27</v>
      </c>
      <c r="K8" s="22" t="s">
        <v>28</v>
      </c>
      <c r="L8" s="22" t="s">
        <v>29</v>
      </c>
    </row>
    <row r="9" spans="1:12" x14ac:dyDescent="0.25">
      <c r="A9" s="24" t="s">
        <v>30</v>
      </c>
      <c r="B9" s="25" t="s">
        <v>30</v>
      </c>
      <c r="C9" s="21" t="str">
        <f>'[2]Emission Factors'!A11</f>
        <v>Aluminum Cans</v>
      </c>
      <c r="H9" s="81">
        <v>2.0254519141196047E-2</v>
      </c>
      <c r="I9" s="27">
        <v>0</v>
      </c>
      <c r="J9" s="26">
        <f t="shared" ref="J9:J40" si="0">I9*(1-$F$21)</f>
        <v>0</v>
      </c>
      <c r="K9" s="27">
        <v>0</v>
      </c>
      <c r="L9" s="28">
        <f>SUM(H9,J9,K9)</f>
        <v>2.0254519141196047E-2</v>
      </c>
    </row>
    <row r="10" spans="1:12" x14ac:dyDescent="0.25">
      <c r="A10" s="29" t="s">
        <v>31</v>
      </c>
      <c r="B10" s="25" t="s">
        <v>31</v>
      </c>
      <c r="C10" s="21" t="str">
        <f>'[2]Emission Factors'!A12</f>
        <v>Steel Cans</v>
      </c>
      <c r="H10" s="81">
        <v>2.0254519141196047E-2</v>
      </c>
      <c r="I10" s="27">
        <v>0</v>
      </c>
      <c r="J10" s="26">
        <f t="shared" si="0"/>
        <v>0</v>
      </c>
      <c r="K10" s="30">
        <v>0</v>
      </c>
      <c r="L10" s="28">
        <f t="shared" ref="L10:L62" si="1">SUM(H10,J10,K10)</f>
        <v>2.0254519141196047E-2</v>
      </c>
    </row>
    <row r="11" spans="1:12" x14ac:dyDescent="0.25">
      <c r="A11" s="29" t="s">
        <v>32</v>
      </c>
      <c r="B11" s="25" t="s">
        <v>32</v>
      </c>
      <c r="C11" s="21" t="str">
        <f>'[2]Emission Factors'!A13</f>
        <v>Copper Wire</v>
      </c>
      <c r="H11" s="81">
        <v>2.0254519141196047E-2</v>
      </c>
      <c r="I11" s="27">
        <v>0</v>
      </c>
      <c r="J11" s="26">
        <f t="shared" si="0"/>
        <v>0</v>
      </c>
      <c r="K11" s="30">
        <v>0</v>
      </c>
      <c r="L11" s="28">
        <f t="shared" si="1"/>
        <v>2.0254519141196047E-2</v>
      </c>
    </row>
    <row r="12" spans="1:12" x14ac:dyDescent="0.25">
      <c r="A12" s="29" t="s">
        <v>4</v>
      </c>
      <c r="B12" s="25" t="s">
        <v>4</v>
      </c>
      <c r="C12" s="21" t="str">
        <f>'[2]Emission Factors'!A14</f>
        <v>Glass</v>
      </c>
      <c r="H12" s="81">
        <v>2.0254519141196047E-2</v>
      </c>
      <c r="I12" s="27">
        <v>0</v>
      </c>
      <c r="J12" s="26">
        <f t="shared" si="0"/>
        <v>0</v>
      </c>
      <c r="K12" s="30">
        <v>0</v>
      </c>
      <c r="L12" s="28">
        <f t="shared" si="1"/>
        <v>2.0254519141196047E-2</v>
      </c>
    </row>
    <row r="13" spans="1:12" x14ac:dyDescent="0.25">
      <c r="A13" s="29" t="s">
        <v>33</v>
      </c>
      <c r="B13" s="25" t="s">
        <v>33</v>
      </c>
      <c r="C13" s="21" t="str">
        <f>'[2]Emission Factors'!A15</f>
        <v>HDPE</v>
      </c>
      <c r="H13" s="81">
        <v>2.0254519141196047E-2</v>
      </c>
      <c r="I13" s="27">
        <v>0</v>
      </c>
      <c r="J13" s="26">
        <f t="shared" si="0"/>
        <v>0</v>
      </c>
      <c r="K13" s="30">
        <v>0</v>
      </c>
      <c r="L13" s="28">
        <f t="shared" si="1"/>
        <v>2.0254519141196047E-2</v>
      </c>
    </row>
    <row r="14" spans="1:12" x14ac:dyDescent="0.25">
      <c r="A14" s="29" t="s">
        <v>34</v>
      </c>
      <c r="B14" s="25" t="s">
        <v>34</v>
      </c>
      <c r="C14" s="21" t="str">
        <f>'[2]Emission Factors'!A16</f>
        <v>LDPE</v>
      </c>
      <c r="H14" s="81">
        <v>2.0254519141196047E-2</v>
      </c>
      <c r="I14" s="27">
        <v>0</v>
      </c>
      <c r="J14" s="26">
        <f t="shared" si="0"/>
        <v>0</v>
      </c>
      <c r="K14" s="30">
        <v>0</v>
      </c>
      <c r="L14" s="28">
        <f t="shared" si="1"/>
        <v>2.0254519141196047E-2</v>
      </c>
    </row>
    <row r="15" spans="1:12" x14ac:dyDescent="0.25">
      <c r="A15" s="29" t="s">
        <v>35</v>
      </c>
      <c r="B15" s="25" t="s">
        <v>35</v>
      </c>
      <c r="C15" s="21" t="str">
        <f>'[2]Emission Factors'!A17</f>
        <v>PET</v>
      </c>
      <c r="H15" s="81">
        <v>2.0254519141196047E-2</v>
      </c>
      <c r="I15" s="27">
        <v>0</v>
      </c>
      <c r="J15" s="26">
        <f t="shared" si="0"/>
        <v>0</v>
      </c>
      <c r="K15" s="30">
        <v>0</v>
      </c>
      <c r="L15" s="28">
        <f t="shared" si="1"/>
        <v>2.0254519141196047E-2</v>
      </c>
    </row>
    <row r="16" spans="1:12" x14ac:dyDescent="0.25">
      <c r="A16" s="29" t="s">
        <v>36</v>
      </c>
      <c r="B16" s="25" t="s">
        <v>37</v>
      </c>
      <c r="C16" s="21" t="str">
        <f>'[2]Emission Factors'!A18</f>
        <v>Corrugated Cardboard</v>
      </c>
      <c r="E16" s="2"/>
      <c r="H16" s="81">
        <v>2.0254519141196047E-2</v>
      </c>
      <c r="I16" s="27">
        <v>2.3609434259317501</v>
      </c>
      <c r="J16" s="26">
        <f t="shared" si="0"/>
        <v>0.59023585648293753</v>
      </c>
      <c r="K16" s="30">
        <v>-0.71772644292928323</v>
      </c>
      <c r="L16" s="28">
        <f t="shared" si="1"/>
        <v>-0.10723606730514967</v>
      </c>
    </row>
    <row r="17" spans="1:12" x14ac:dyDescent="0.25">
      <c r="A17" s="29" t="s">
        <v>38</v>
      </c>
      <c r="B17" s="25" t="s">
        <v>38</v>
      </c>
      <c r="C17" s="21" t="str">
        <f>'[2]Emission Factors'!A19</f>
        <v>Magazines/third-class mail</v>
      </c>
      <c r="H17" s="81">
        <v>2.0254519141196047E-2</v>
      </c>
      <c r="I17" s="27">
        <v>1.07516133442025</v>
      </c>
      <c r="J17" s="26">
        <f t="shared" si="0"/>
        <v>0.26879033360506249</v>
      </c>
      <c r="K17" s="30">
        <v>-0.84689181420362059</v>
      </c>
      <c r="L17" s="28">
        <f t="shared" si="1"/>
        <v>-0.55784696145736201</v>
      </c>
    </row>
    <row r="18" spans="1:12" x14ac:dyDescent="0.25">
      <c r="A18" s="29" t="s">
        <v>8</v>
      </c>
      <c r="B18" s="25" t="s">
        <v>8</v>
      </c>
      <c r="C18" s="21" t="str">
        <f>'[2]Emission Factors'!A20</f>
        <v>Newspaper</v>
      </c>
      <c r="H18" s="81">
        <v>2.0254519141196047E-2</v>
      </c>
      <c r="I18" s="27">
        <v>0.94244992679475004</v>
      </c>
      <c r="J18" s="26">
        <f t="shared" si="0"/>
        <v>0.23561248169868751</v>
      </c>
      <c r="K18" s="30">
        <v>-1.1934316569631502</v>
      </c>
      <c r="L18" s="28">
        <f t="shared" si="1"/>
        <v>-0.93756465612326667</v>
      </c>
    </row>
    <row r="19" spans="1:12" x14ac:dyDescent="0.25">
      <c r="A19" s="29" t="s">
        <v>39</v>
      </c>
      <c r="B19" s="25" t="s">
        <v>39</v>
      </c>
      <c r="C19" s="21" t="str">
        <f>'[2]Emission Factors'!A21</f>
        <v>Office Paper</v>
      </c>
      <c r="E19" s="31"/>
      <c r="H19" s="81">
        <v>2.0254519141196047E-2</v>
      </c>
      <c r="I19" s="27">
        <v>3.4973332504110006</v>
      </c>
      <c r="J19" s="26">
        <f t="shared" si="0"/>
        <v>0.87433331260275016</v>
      </c>
      <c r="K19" s="30">
        <v>-0.11978164912046663</v>
      </c>
      <c r="L19" s="28">
        <f t="shared" si="1"/>
        <v>0.77480618262347956</v>
      </c>
    </row>
    <row r="20" spans="1:12" x14ac:dyDescent="0.25">
      <c r="A20" s="29" t="s">
        <v>40</v>
      </c>
      <c r="B20" s="25" t="s">
        <v>40</v>
      </c>
      <c r="C20" s="21" t="str">
        <f>'[2]Emission Factors'!A22</f>
        <v>Phonebooks</v>
      </c>
      <c r="E20" s="2" t="s">
        <v>41</v>
      </c>
      <c r="H20" s="81">
        <v>2.0254519141196047E-2</v>
      </c>
      <c r="I20" s="27">
        <v>0.94244992679475004</v>
      </c>
      <c r="J20" s="26">
        <f t="shared" si="0"/>
        <v>0.23561248169868751</v>
      </c>
      <c r="K20" s="30">
        <v>-1.1934316569631502</v>
      </c>
      <c r="L20" s="28">
        <f>SUM(H20,J20,K20)</f>
        <v>-0.93756465612326667</v>
      </c>
    </row>
    <row r="21" spans="1:12" x14ac:dyDescent="0.25">
      <c r="A21" s="29" t="s">
        <v>42</v>
      </c>
      <c r="B21" s="25" t="s">
        <v>42</v>
      </c>
      <c r="C21" s="21" t="str">
        <f>'[2]Emission Factors'!A23</f>
        <v>Textbooks</v>
      </c>
      <c r="E21" t="s">
        <v>176</v>
      </c>
      <c r="F21" s="32">
        <v>0.75</v>
      </c>
      <c r="G21" t="s">
        <v>179</v>
      </c>
      <c r="H21" s="81">
        <v>2.0254519141196047E-2</v>
      </c>
      <c r="I21" s="27">
        <v>3.4973332504110006</v>
      </c>
      <c r="J21" s="26">
        <f t="shared" si="0"/>
        <v>0.87433331260275016</v>
      </c>
      <c r="K21" s="30">
        <v>-0.11978164912046663</v>
      </c>
      <c r="L21" s="28">
        <f t="shared" si="1"/>
        <v>0.77480618262347956</v>
      </c>
    </row>
    <row r="22" spans="1:12" x14ac:dyDescent="0.25">
      <c r="A22" s="29" t="s">
        <v>9</v>
      </c>
      <c r="B22" s="25" t="s">
        <v>9</v>
      </c>
      <c r="C22" s="21" t="str">
        <f>'[2]Emission Factors'!A24</f>
        <v>Dimensional Lumber</v>
      </c>
      <c r="H22" s="81">
        <v>2.0254519141196047E-2</v>
      </c>
      <c r="I22" s="27">
        <v>0.14980698005624998</v>
      </c>
      <c r="J22" s="26">
        <f t="shared" si="0"/>
        <v>3.7451745014062496E-2</v>
      </c>
      <c r="K22" s="30">
        <v>-1.0893776752833335</v>
      </c>
      <c r="L22" s="28">
        <f t="shared" si="1"/>
        <v>-1.0316714111280749</v>
      </c>
    </row>
    <row r="23" spans="1:12" x14ac:dyDescent="0.25">
      <c r="A23" s="29" t="s">
        <v>43</v>
      </c>
      <c r="B23" s="25" t="s">
        <v>43</v>
      </c>
      <c r="C23" s="21" t="str">
        <f>'[2]Emission Factors'!A25</f>
        <v>Medium Density Fiberboard</v>
      </c>
      <c r="H23" s="81">
        <v>2.0254519141196047E-2</v>
      </c>
      <c r="I23" s="27">
        <v>5.0300153887500011E-2</v>
      </c>
      <c r="J23" s="26">
        <f t="shared" si="0"/>
        <v>1.2575038471875003E-2</v>
      </c>
      <c r="K23" s="30">
        <v>-0.92306047294999993</v>
      </c>
      <c r="L23" s="28">
        <f t="shared" si="1"/>
        <v>-0.89023091533692889</v>
      </c>
    </row>
    <row r="24" spans="1:12" x14ac:dyDescent="0.25">
      <c r="A24" s="29" t="s">
        <v>44</v>
      </c>
      <c r="B24" s="25" t="s">
        <v>45</v>
      </c>
      <c r="C24" s="21" t="str">
        <f>'[2]Emission Factors'!A26</f>
        <v>Food Scraps</v>
      </c>
      <c r="H24" s="81">
        <v>2.0254519141196047E-2</v>
      </c>
      <c r="I24" s="27">
        <v>1.4604355931627537</v>
      </c>
      <c r="J24" s="26">
        <f t="shared" si="0"/>
        <v>0.36510889829068843</v>
      </c>
      <c r="K24" s="30">
        <v>-8.6847687193783149E-2</v>
      </c>
      <c r="L24" s="28">
        <f t="shared" si="1"/>
        <v>0.2985157302381013</v>
      </c>
    </row>
    <row r="25" spans="1:12" x14ac:dyDescent="0.25">
      <c r="B25" s="25" t="s">
        <v>46</v>
      </c>
      <c r="C25" s="21" t="str">
        <f>'[2]Emission Factors'!A27</f>
        <v>Yard Trimmings</v>
      </c>
      <c r="H25" s="81">
        <v>2.0254519141196047E-2</v>
      </c>
      <c r="I25" s="27">
        <v>1.4604355931627537</v>
      </c>
      <c r="J25" s="26">
        <f t="shared" si="0"/>
        <v>0.36510889829068843</v>
      </c>
      <c r="K25" s="30">
        <v>-8.6847687193783149E-2</v>
      </c>
      <c r="L25" s="28">
        <f t="shared" si="1"/>
        <v>0.2985157302381013</v>
      </c>
    </row>
    <row r="26" spans="1:12" x14ac:dyDescent="0.25">
      <c r="B26" s="25" t="s">
        <v>47</v>
      </c>
      <c r="C26" s="21" t="str">
        <f>'[2]Emission Factors'!A28</f>
        <v xml:space="preserve">Grass </v>
      </c>
      <c r="H26" s="81">
        <v>2.0254519141196047E-2</v>
      </c>
      <c r="I26" s="27">
        <v>1.4604355931627537</v>
      </c>
      <c r="J26" s="26">
        <f t="shared" si="0"/>
        <v>0.36510889829068843</v>
      </c>
      <c r="K26" s="30">
        <v>-8.6847687193783149E-2</v>
      </c>
      <c r="L26" s="28">
        <f t="shared" si="1"/>
        <v>0.2985157302381013</v>
      </c>
    </row>
    <row r="27" spans="1:12" x14ac:dyDescent="0.25">
      <c r="B27" t="s">
        <v>48</v>
      </c>
      <c r="C27" s="21" t="str">
        <f>'[2]Emission Factors'!A29</f>
        <v>Leaves</v>
      </c>
      <c r="H27" s="81">
        <v>2.0254519141196047E-2</v>
      </c>
      <c r="I27" s="27">
        <v>1.4604355931627537</v>
      </c>
      <c r="J27" s="26">
        <f t="shared" si="0"/>
        <v>0.36510889829068843</v>
      </c>
      <c r="K27" s="30">
        <v>-8.6847687193783149E-2</v>
      </c>
      <c r="L27" s="28">
        <f t="shared" si="1"/>
        <v>0.2985157302381013</v>
      </c>
    </row>
    <row r="28" spans="1:12" x14ac:dyDescent="0.25">
      <c r="B28" s="25" t="s">
        <v>49</v>
      </c>
      <c r="C28" s="21" t="str">
        <f>'[2]Emission Factors'!A30</f>
        <v>Branches</v>
      </c>
      <c r="H28" s="81">
        <v>2.0254519141196047E-2</v>
      </c>
      <c r="I28" s="27">
        <v>1.4604355931627537</v>
      </c>
      <c r="J28" s="26">
        <f t="shared" si="0"/>
        <v>0.36510889829068843</v>
      </c>
      <c r="K28" s="30">
        <v>-8.6847687193783149E-2</v>
      </c>
      <c r="L28" s="28">
        <f t="shared" si="1"/>
        <v>0.2985157302381013</v>
      </c>
    </row>
    <row r="29" spans="1:12" x14ac:dyDescent="0.25">
      <c r="B29" s="25" t="s">
        <v>50</v>
      </c>
      <c r="C29" s="21" t="str">
        <f>'[2]Emission Factors'!A32</f>
        <v xml:space="preserve">   Broad Definition</v>
      </c>
      <c r="H29" s="81">
        <v>2.0254519141196047E-2</v>
      </c>
      <c r="I29" s="27">
        <v>1.4604355931627537</v>
      </c>
      <c r="J29" s="26">
        <f t="shared" si="0"/>
        <v>0.36510889829068843</v>
      </c>
      <c r="K29" s="30">
        <v>-8.6847687193783149E-2</v>
      </c>
      <c r="L29" s="28">
        <f t="shared" si="1"/>
        <v>0.2985157302381013</v>
      </c>
    </row>
    <row r="30" spans="1:12" x14ac:dyDescent="0.25">
      <c r="B30" s="25" t="s">
        <v>51</v>
      </c>
      <c r="C30" s="21" t="str">
        <f>'[2]Emission Factors'!A33</f>
        <v xml:space="preserve">   Residential Definition</v>
      </c>
      <c r="H30" s="81">
        <v>2.0254519141196047E-2</v>
      </c>
      <c r="I30" s="27">
        <v>1.4604355931627537</v>
      </c>
      <c r="J30" s="26">
        <f t="shared" si="0"/>
        <v>0.36510889829068843</v>
      </c>
      <c r="K30" s="30">
        <v>-8.6847687193783149E-2</v>
      </c>
      <c r="L30" s="28">
        <f t="shared" si="1"/>
        <v>0.2985157302381013</v>
      </c>
    </row>
    <row r="31" spans="1:12" x14ac:dyDescent="0.25">
      <c r="B31" s="25" t="s">
        <v>52</v>
      </c>
      <c r="C31" s="21" t="str">
        <f>'[2]Emission Factors'!A34</f>
        <v xml:space="preserve">   Office Paper Definition</v>
      </c>
      <c r="H31" s="81">
        <v>2.0254519141196047E-2</v>
      </c>
      <c r="I31" s="27">
        <v>1.4604355931627537</v>
      </c>
      <c r="J31" s="26">
        <f t="shared" si="0"/>
        <v>0.36510889829068843</v>
      </c>
      <c r="K31" s="30">
        <v>-8.6847687193783149E-2</v>
      </c>
      <c r="L31" s="28">
        <f t="shared" si="1"/>
        <v>0.2985157302381013</v>
      </c>
    </row>
    <row r="32" spans="1:12" ht="15.75" x14ac:dyDescent="0.25">
      <c r="B32" s="25" t="s">
        <v>53</v>
      </c>
      <c r="C32" s="21" t="str">
        <f>'[2]Emission Factors'!A35</f>
        <v>Mixed Metals</v>
      </c>
      <c r="E32" s="34"/>
      <c r="H32" s="81">
        <v>2.0254519141196047E-2</v>
      </c>
      <c r="I32" s="27">
        <v>1.4604355931627537</v>
      </c>
      <c r="J32" s="26">
        <f t="shared" si="0"/>
        <v>0.36510889829068843</v>
      </c>
      <c r="K32" s="30">
        <v>-8.6847687193783149E-2</v>
      </c>
      <c r="L32" s="28">
        <f t="shared" si="1"/>
        <v>0.2985157302381013</v>
      </c>
    </row>
    <row r="33" spans="1:12" ht="15.75" x14ac:dyDescent="0.25">
      <c r="A33" s="29" t="s">
        <v>54</v>
      </c>
      <c r="B33" s="25" t="s">
        <v>54</v>
      </c>
      <c r="C33" s="21" t="str">
        <f>'[2]Emission Factors'!A36</f>
        <v>Mixed Plastics</v>
      </c>
      <c r="E33" s="34"/>
      <c r="H33" s="81">
        <v>2.0254519141196047E-2</v>
      </c>
      <c r="I33" s="27">
        <v>0.7292880804478501</v>
      </c>
      <c r="J33" s="26">
        <f t="shared" si="0"/>
        <v>0.18232202011196252</v>
      </c>
      <c r="K33" s="30">
        <v>-0.53546654877228339</v>
      </c>
      <c r="L33" s="28">
        <f t="shared" si="1"/>
        <v>-0.33289000951912484</v>
      </c>
    </row>
    <row r="34" spans="1:12" x14ac:dyDescent="0.25">
      <c r="A34" s="29" t="s">
        <v>55</v>
      </c>
      <c r="B34" s="25" t="s">
        <v>55</v>
      </c>
      <c r="C34" s="21" t="str">
        <f>'[2]Emission Factors'!A37</f>
        <v>Mixed Recyclables</v>
      </c>
      <c r="H34" s="81">
        <v>2.0254519141196047E-2</v>
      </c>
      <c r="I34" s="27">
        <v>0.51192434878200022</v>
      </c>
      <c r="J34" s="26">
        <f t="shared" si="0"/>
        <v>0.12798108719550005</v>
      </c>
      <c r="K34" s="30">
        <v>-0.14369806281600003</v>
      </c>
      <c r="L34" s="28">
        <f t="shared" si="1"/>
        <v>4.5375435206960746E-3</v>
      </c>
    </row>
    <row r="35" spans="1:12" x14ac:dyDescent="0.25">
      <c r="A35" s="29" t="s">
        <v>56</v>
      </c>
      <c r="B35" s="25" t="s">
        <v>56</v>
      </c>
      <c r="C35" s="21" t="str">
        <f>'[2]Emission Factors'!A38</f>
        <v>Mixed Organics</v>
      </c>
      <c r="H35" s="81">
        <v>2.0254519141196047E-2</v>
      </c>
      <c r="I35" s="27">
        <v>0.58867217778600023</v>
      </c>
      <c r="J35" s="26">
        <f t="shared" si="0"/>
        <v>0.14716804444650006</v>
      </c>
      <c r="K35" s="30">
        <v>-0.79143703902340001</v>
      </c>
      <c r="L35" s="28">
        <f t="shared" si="1"/>
        <v>-0.62401447543570387</v>
      </c>
    </row>
    <row r="36" spans="1:12" x14ac:dyDescent="0.25">
      <c r="A36" s="29" t="s">
        <v>57</v>
      </c>
      <c r="B36" s="25" t="s">
        <v>57</v>
      </c>
      <c r="C36" s="21" t="str">
        <f>'[2]Emission Factors'!A39</f>
        <v>Mixed MSW</v>
      </c>
      <c r="H36" s="81">
        <v>2.0254519141196047E-2</v>
      </c>
      <c r="I36" s="27">
        <v>1.3046314464413997</v>
      </c>
      <c r="J36" s="26">
        <f t="shared" si="0"/>
        <v>0.32615786161034993</v>
      </c>
      <c r="K36" s="30">
        <v>-1.0630330304337332</v>
      </c>
      <c r="L36" s="28">
        <f t="shared" si="1"/>
        <v>-0.71662064968218719</v>
      </c>
    </row>
    <row r="37" spans="1:12" x14ac:dyDescent="0.25">
      <c r="A37" s="29" t="s">
        <v>58</v>
      </c>
      <c r="B37" s="25" t="s">
        <v>58</v>
      </c>
      <c r="C37" s="21" t="s">
        <v>13</v>
      </c>
      <c r="H37" s="81">
        <v>2.0254519141196047E-2</v>
      </c>
      <c r="I37" s="27">
        <v>2.1449203837138002</v>
      </c>
      <c r="J37" s="26">
        <f t="shared" si="0"/>
        <v>0.53623009592845006</v>
      </c>
      <c r="K37" s="30">
        <v>-0.72263996523759499</v>
      </c>
      <c r="L37" s="28">
        <f t="shared" si="1"/>
        <v>-0.16615535016794891</v>
      </c>
    </row>
    <row r="38" spans="1:12" x14ac:dyDescent="0.25">
      <c r="A38" s="29" t="s">
        <v>59</v>
      </c>
      <c r="B38" s="25" t="s">
        <v>59</v>
      </c>
      <c r="C38" s="21" t="s">
        <v>60</v>
      </c>
      <c r="H38" s="81">
        <v>2.0254519141196047E-2</v>
      </c>
      <c r="I38" s="27">
        <v>2.0652062874061854</v>
      </c>
      <c r="J38" s="26">
        <f t="shared" si="0"/>
        <v>0.51630157185154635</v>
      </c>
      <c r="K38" s="30">
        <v>-0.75634290815127203</v>
      </c>
      <c r="L38" s="28">
        <f t="shared" si="1"/>
        <v>-0.21978681715852966</v>
      </c>
    </row>
    <row r="39" spans="1:12" x14ac:dyDescent="0.25">
      <c r="A39" s="29" t="s">
        <v>61</v>
      </c>
      <c r="B39" s="25" t="s">
        <v>61</v>
      </c>
      <c r="C39" s="21" t="s">
        <v>62</v>
      </c>
      <c r="H39" s="81">
        <v>2.0254519141196047E-2</v>
      </c>
      <c r="I39" s="27">
        <v>2.0320063714709553</v>
      </c>
      <c r="J39" s="26">
        <f t="shared" si="0"/>
        <v>0.50800159286773883</v>
      </c>
      <c r="K39" s="30">
        <v>-0.63690504988780638</v>
      </c>
      <c r="L39" s="28">
        <f t="shared" si="1"/>
        <v>-0.10864893787887153</v>
      </c>
    </row>
    <row r="40" spans="1:12" x14ac:dyDescent="0.25">
      <c r="A40" s="29" t="s">
        <v>63</v>
      </c>
      <c r="B40" s="25" t="s">
        <v>63</v>
      </c>
      <c r="C40" s="21" t="s">
        <v>10</v>
      </c>
      <c r="H40" s="81">
        <v>2.0254519141196047E-2</v>
      </c>
      <c r="I40" s="27">
        <v>0</v>
      </c>
      <c r="J40" s="26">
        <f t="shared" si="0"/>
        <v>0</v>
      </c>
      <c r="K40" s="30">
        <v>0</v>
      </c>
      <c r="L40" s="28">
        <f t="shared" si="1"/>
        <v>2.0254519141196047E-2</v>
      </c>
    </row>
    <row r="41" spans="1:12" x14ac:dyDescent="0.25">
      <c r="A41" s="29" t="s">
        <v>64</v>
      </c>
      <c r="B41" s="25" t="s">
        <v>64</v>
      </c>
      <c r="C41" s="21" t="s">
        <v>65</v>
      </c>
      <c r="H41" s="81">
        <v>2.0254519141196047E-2</v>
      </c>
      <c r="I41" s="27">
        <v>0</v>
      </c>
      <c r="J41" s="26">
        <f t="shared" ref="J41:J72" si="2">I41*(1-$F$21)</f>
        <v>0</v>
      </c>
      <c r="K41" s="30">
        <v>0</v>
      </c>
      <c r="L41" s="28">
        <f t="shared" si="1"/>
        <v>2.0254519141196047E-2</v>
      </c>
    </row>
    <row r="42" spans="1:12" x14ac:dyDescent="0.25">
      <c r="A42" s="29" t="s">
        <v>66</v>
      </c>
      <c r="B42" s="25" t="s">
        <v>66</v>
      </c>
      <c r="C42" s="21" t="s">
        <v>14</v>
      </c>
      <c r="H42" s="81">
        <v>2.0254519141196047E-2</v>
      </c>
      <c r="I42" s="27">
        <v>1.7760612719354518</v>
      </c>
      <c r="J42" s="26">
        <f t="shared" si="2"/>
        <v>0.44401531798386296</v>
      </c>
      <c r="K42" s="30">
        <v>-0.64855311190316445</v>
      </c>
      <c r="L42" s="28">
        <f t="shared" si="1"/>
        <v>-0.18428327477810547</v>
      </c>
    </row>
    <row r="43" spans="1:12" x14ac:dyDescent="0.25">
      <c r="A43" s="29" t="s">
        <v>67</v>
      </c>
      <c r="B43" s="25" t="s">
        <v>67</v>
      </c>
      <c r="C43" s="21" t="s">
        <v>68</v>
      </c>
      <c r="H43" s="81">
        <v>2.0254519141196047E-2</v>
      </c>
      <c r="I43" s="27">
        <v>1.1095340364008999</v>
      </c>
      <c r="J43" s="26">
        <f t="shared" si="2"/>
        <v>0.27738350910022497</v>
      </c>
      <c r="K43" s="30">
        <v>-0.3021545222482977</v>
      </c>
      <c r="L43" s="28">
        <f t="shared" si="1"/>
        <v>-4.5164940068767034E-3</v>
      </c>
    </row>
    <row r="44" spans="1:12" x14ac:dyDescent="0.25">
      <c r="A44" s="29" t="s">
        <v>69</v>
      </c>
      <c r="B44" s="25" t="s">
        <v>69</v>
      </c>
      <c r="C44" s="21" t="s">
        <v>11</v>
      </c>
      <c r="H44" s="81">
        <v>2.0254519141196047E-2</v>
      </c>
      <c r="I44" s="27">
        <v>1.457975475</v>
      </c>
      <c r="J44" s="26">
        <f t="shared" si="2"/>
        <v>0.36449386875000001</v>
      </c>
      <c r="K44" s="30">
        <v>-0.20756386851200001</v>
      </c>
      <c r="L44" s="28">
        <f t="shared" si="1"/>
        <v>0.17718451937919602</v>
      </c>
    </row>
    <row r="45" spans="1:12" x14ac:dyDescent="0.25">
      <c r="A45" s="29" t="s">
        <v>13</v>
      </c>
      <c r="B45" s="25" t="s">
        <v>13</v>
      </c>
      <c r="C45" s="21" t="s">
        <v>70</v>
      </c>
      <c r="H45" s="81">
        <v>2.0254519141196047E-2</v>
      </c>
      <c r="I45" s="35">
        <v>0</v>
      </c>
      <c r="J45" s="26">
        <f t="shared" si="2"/>
        <v>0</v>
      </c>
      <c r="K45" s="36">
        <v>0</v>
      </c>
      <c r="L45" s="28">
        <f t="shared" si="1"/>
        <v>2.0254519141196047E-2</v>
      </c>
    </row>
    <row r="46" spans="1:12" x14ac:dyDescent="0.25">
      <c r="A46" s="29" t="s">
        <v>60</v>
      </c>
      <c r="B46" s="25" t="s">
        <v>60</v>
      </c>
      <c r="C46" s="21" t="s">
        <v>71</v>
      </c>
      <c r="H46" s="81">
        <v>2.0254519141196047E-2</v>
      </c>
      <c r="I46" s="35">
        <v>0</v>
      </c>
      <c r="J46" s="26">
        <f t="shared" si="2"/>
        <v>0</v>
      </c>
      <c r="K46" s="36">
        <v>0</v>
      </c>
      <c r="L46" s="28">
        <f t="shared" si="1"/>
        <v>2.0254519141196047E-2</v>
      </c>
    </row>
    <row r="47" spans="1:12" x14ac:dyDescent="0.25">
      <c r="A47" s="29" t="s">
        <v>62</v>
      </c>
      <c r="B47" s="25" t="s">
        <v>62</v>
      </c>
      <c r="C47" s="21" t="s">
        <v>72</v>
      </c>
      <c r="H47" s="81">
        <v>2.0254519141196047E-2</v>
      </c>
      <c r="I47" s="35">
        <v>0</v>
      </c>
      <c r="J47" s="26">
        <f t="shared" si="2"/>
        <v>0</v>
      </c>
      <c r="K47" s="36">
        <v>0</v>
      </c>
      <c r="L47" s="28">
        <f t="shared" si="1"/>
        <v>2.0254519141196047E-2</v>
      </c>
    </row>
    <row r="48" spans="1:12" x14ac:dyDescent="0.25">
      <c r="A48" s="29" t="s">
        <v>10</v>
      </c>
      <c r="B48" s="25" t="s">
        <v>10</v>
      </c>
      <c r="C48" s="21" t="s">
        <v>73</v>
      </c>
      <c r="H48" s="81">
        <v>2.0254519141196047E-2</v>
      </c>
      <c r="I48" s="35">
        <v>0</v>
      </c>
      <c r="J48" s="26">
        <f t="shared" si="2"/>
        <v>0</v>
      </c>
      <c r="K48" s="37">
        <v>0</v>
      </c>
      <c r="L48" s="28">
        <f t="shared" si="1"/>
        <v>2.0254519141196047E-2</v>
      </c>
    </row>
    <row r="49" spans="1:12" x14ac:dyDescent="0.25">
      <c r="A49" s="29" t="s">
        <v>65</v>
      </c>
      <c r="B49" s="25" t="s">
        <v>65</v>
      </c>
      <c r="H49" s="81">
        <v>2.0254519141196047E-2</v>
      </c>
      <c r="I49" s="35">
        <v>0</v>
      </c>
      <c r="J49" s="26">
        <f t="shared" si="2"/>
        <v>0</v>
      </c>
      <c r="K49" s="39">
        <v>0</v>
      </c>
      <c r="L49" s="28">
        <f t="shared" si="1"/>
        <v>2.0254519141196047E-2</v>
      </c>
    </row>
    <row r="50" spans="1:12" x14ac:dyDescent="0.25">
      <c r="A50" s="29" t="s">
        <v>14</v>
      </c>
      <c r="B50" s="25" t="s">
        <v>14</v>
      </c>
      <c r="H50" s="81">
        <v>2.0254519141196047E-2</v>
      </c>
      <c r="I50" s="35">
        <v>0</v>
      </c>
      <c r="J50" s="26">
        <f t="shared" si="2"/>
        <v>0</v>
      </c>
      <c r="K50" s="39">
        <v>0</v>
      </c>
      <c r="L50" s="28">
        <f t="shared" si="1"/>
        <v>2.0254519141196047E-2</v>
      </c>
    </row>
    <row r="51" spans="1:12" x14ac:dyDescent="0.25">
      <c r="A51" s="24" t="s">
        <v>68</v>
      </c>
      <c r="B51" s="25" t="s">
        <v>68</v>
      </c>
      <c r="H51" s="81">
        <v>2.0254519141196047E-2</v>
      </c>
      <c r="I51" s="35">
        <v>0</v>
      </c>
      <c r="J51" s="26">
        <f t="shared" si="2"/>
        <v>0</v>
      </c>
      <c r="K51" s="39">
        <v>0</v>
      </c>
      <c r="L51" s="28">
        <f t="shared" si="1"/>
        <v>2.0254519141196047E-2</v>
      </c>
    </row>
    <row r="52" spans="1:12" x14ac:dyDescent="0.25">
      <c r="A52" s="29" t="s">
        <v>11</v>
      </c>
      <c r="B52" s="25" t="s">
        <v>11</v>
      </c>
      <c r="H52" s="81">
        <v>2.0254519141196047E-2</v>
      </c>
      <c r="I52" s="35">
        <v>0</v>
      </c>
      <c r="J52" s="26">
        <f t="shared" si="2"/>
        <v>0</v>
      </c>
      <c r="K52" s="39">
        <v>0</v>
      </c>
      <c r="L52" s="28">
        <f t="shared" si="1"/>
        <v>2.0254519141196047E-2</v>
      </c>
    </row>
    <row r="53" spans="1:12" x14ac:dyDescent="0.25">
      <c r="A53" s="29" t="s">
        <v>70</v>
      </c>
      <c r="B53" s="25" t="s">
        <v>70</v>
      </c>
      <c r="H53" s="81">
        <v>2.0254519141196047E-2</v>
      </c>
      <c r="I53" s="27">
        <v>0</v>
      </c>
      <c r="J53" s="26">
        <f t="shared" si="2"/>
        <v>0</v>
      </c>
      <c r="K53" s="40">
        <v>-8.1295848500533341E-2</v>
      </c>
      <c r="L53" s="28">
        <f t="shared" si="1"/>
        <v>-6.1041329359337294E-2</v>
      </c>
    </row>
    <row r="54" spans="1:12" x14ac:dyDescent="0.25">
      <c r="A54" s="29" t="s">
        <v>71</v>
      </c>
      <c r="B54" s="25" t="s">
        <v>71</v>
      </c>
      <c r="H54" s="81">
        <v>2.0254519141196047E-2</v>
      </c>
      <c r="I54" s="35">
        <v>0</v>
      </c>
      <c r="J54" s="26">
        <f t="shared" si="2"/>
        <v>0</v>
      </c>
      <c r="K54" s="39">
        <v>0</v>
      </c>
      <c r="L54" s="28">
        <f t="shared" si="1"/>
        <v>2.0254519141196047E-2</v>
      </c>
    </row>
    <row r="55" spans="1:12" x14ac:dyDescent="0.25">
      <c r="A55" s="29" t="s">
        <v>72</v>
      </c>
      <c r="B55" s="25" t="s">
        <v>72</v>
      </c>
      <c r="H55" s="81">
        <v>2.0254519141196047E-2</v>
      </c>
      <c r="I55" s="35">
        <v>0</v>
      </c>
      <c r="J55" s="26">
        <f t="shared" si="2"/>
        <v>0</v>
      </c>
      <c r="K55" s="39">
        <v>0</v>
      </c>
      <c r="L55" s="28">
        <f t="shared" si="1"/>
        <v>2.0254519141196047E-2</v>
      </c>
    </row>
    <row r="56" spans="1:12" x14ac:dyDescent="0.25">
      <c r="A56" s="41" t="s">
        <v>73</v>
      </c>
      <c r="B56" s="25" t="s">
        <v>73</v>
      </c>
      <c r="H56" s="81">
        <v>2.0254519141196047E-2</v>
      </c>
      <c r="I56" s="27">
        <v>0.16329325320000032</v>
      </c>
      <c r="J56" s="26">
        <f t="shared" si="2"/>
        <v>4.082331330000008E-2</v>
      </c>
      <c r="K56" s="40">
        <v>-1.0428088586299999</v>
      </c>
      <c r="L56" s="28">
        <f t="shared" si="1"/>
        <v>-0.98173102618880381</v>
      </c>
    </row>
    <row r="57" spans="1:12" x14ac:dyDescent="0.25">
      <c r="A57" s="42"/>
      <c r="B57" s="25" t="s">
        <v>74</v>
      </c>
      <c r="H57" s="81">
        <v>2.0254519141196047E-2</v>
      </c>
      <c r="I57" s="35">
        <v>0</v>
      </c>
      <c r="J57" s="26">
        <f t="shared" si="2"/>
        <v>0</v>
      </c>
      <c r="K57" s="39">
        <v>0</v>
      </c>
      <c r="L57" s="28">
        <f t="shared" si="1"/>
        <v>2.0254519141196047E-2</v>
      </c>
    </row>
    <row r="58" spans="1:12" x14ac:dyDescent="0.25">
      <c r="A58" s="43"/>
      <c r="B58" s="25" t="s">
        <v>75</v>
      </c>
      <c r="H58" s="81">
        <v>2.0254519141196047E-2</v>
      </c>
      <c r="I58" s="35">
        <v>0</v>
      </c>
      <c r="J58" s="26">
        <f t="shared" si="2"/>
        <v>0</v>
      </c>
      <c r="K58" s="40">
        <v>-1.66286962842</v>
      </c>
      <c r="L58" s="28">
        <f t="shared" si="1"/>
        <v>-1.6426151092788039</v>
      </c>
    </row>
    <row r="59" spans="1:12" x14ac:dyDescent="0.25">
      <c r="A59" s="43"/>
      <c r="B59" s="25" t="s">
        <v>76</v>
      </c>
      <c r="H59" s="81">
        <v>2.0254519141196047E-2</v>
      </c>
      <c r="I59" s="35">
        <v>0</v>
      </c>
      <c r="J59" s="26">
        <f t="shared" si="2"/>
        <v>0</v>
      </c>
      <c r="K59" s="39">
        <v>0</v>
      </c>
      <c r="L59" s="28">
        <f t="shared" si="1"/>
        <v>2.0254519141196047E-2</v>
      </c>
    </row>
    <row r="60" spans="1:12" x14ac:dyDescent="0.25">
      <c r="A60" s="42"/>
      <c r="B60" s="25" t="s">
        <v>77</v>
      </c>
      <c r="H60" s="81">
        <v>2.0254519141196047E-2</v>
      </c>
      <c r="I60" s="35">
        <v>0</v>
      </c>
      <c r="J60" s="26">
        <f t="shared" si="2"/>
        <v>0</v>
      </c>
      <c r="K60" s="39">
        <v>0</v>
      </c>
      <c r="L60" s="28">
        <f t="shared" si="1"/>
        <v>2.0254519141196047E-2</v>
      </c>
    </row>
    <row r="61" spans="1:12" x14ac:dyDescent="0.25">
      <c r="A61" s="42"/>
      <c r="B61" s="25" t="s">
        <v>78</v>
      </c>
      <c r="H61" s="81">
        <v>2.0254519141196047E-2</v>
      </c>
      <c r="I61" s="35">
        <v>0</v>
      </c>
      <c r="J61" s="26">
        <f t="shared" si="2"/>
        <v>0</v>
      </c>
      <c r="K61" s="39">
        <v>0</v>
      </c>
      <c r="L61" s="28">
        <f t="shared" si="1"/>
        <v>2.0254519141196047E-2</v>
      </c>
    </row>
    <row r="62" spans="1:12" ht="15.75" thickBot="1" x14ac:dyDescent="0.3">
      <c r="A62" s="44"/>
      <c r="B62" s="25" t="s">
        <v>79</v>
      </c>
      <c r="H62" s="81">
        <v>2.0254519141196047E-2</v>
      </c>
      <c r="I62" s="35">
        <v>0</v>
      </c>
      <c r="J62" s="26">
        <f t="shared" si="2"/>
        <v>0</v>
      </c>
      <c r="K62" s="39">
        <v>0</v>
      </c>
      <c r="L62" s="28">
        <f t="shared" si="1"/>
        <v>2.0254519141196047E-2</v>
      </c>
    </row>
    <row r="63" spans="1:12" x14ac:dyDescent="0.25">
      <c r="H63" s="33"/>
      <c r="I63" s="33"/>
      <c r="J63" s="33"/>
      <c r="K63" s="33"/>
      <c r="L63" s="33"/>
    </row>
    <row r="71" spans="3:7" ht="15.75" x14ac:dyDescent="0.25">
      <c r="C71" s="34"/>
      <c r="D71" s="79"/>
    </row>
    <row r="72" spans="3:7" ht="15.75" x14ac:dyDescent="0.25">
      <c r="C72" s="34"/>
    </row>
    <row r="73" spans="3:7" ht="15.75" x14ac:dyDescent="0.25">
      <c r="C73" s="34"/>
    </row>
    <row r="74" spans="3:7" ht="15.75" x14ac:dyDescent="0.25">
      <c r="C74" s="34"/>
    </row>
    <row r="75" spans="3:7" x14ac:dyDescent="0.25">
      <c r="G75" s="2"/>
    </row>
    <row r="77" spans="3:7" ht="15.75" x14ac:dyDescent="0.25">
      <c r="C77" s="34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WARM emissions</vt:lpstr>
      <vt:lpstr>WARM categorized waste</vt:lpstr>
      <vt:lpstr>Snohomish Waste</vt:lpstr>
      <vt:lpstr>WasteEFs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Harmon</dc:creator>
  <cp:lastModifiedBy>Brian Harmon</cp:lastModifiedBy>
  <dcterms:created xsi:type="dcterms:W3CDTF">2017-06-06T20:55:59Z</dcterms:created>
  <dcterms:modified xsi:type="dcterms:W3CDTF">2017-06-26T20:44:20Z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603603f5-e850-4893-b979-75d1977b96c1</vt:lpwstr>
  </property>
</Properties>
</file>