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m\Dropbox (Cascadia)\KC 2015 GHG Inventory\Kitsap County Inventory\KT15-10-0_Transportation\KT15-11-0_Road\"/>
    </mc:Choice>
  </mc:AlternateContent>
  <bookViews>
    <workbookView xWindow="0" yWindow="0" windowWidth="25200" windowHeight="11390" firstSheet="1" activeTab="1"/>
  </bookViews>
  <sheets>
    <sheet name="2015 Emissions Summary" sheetId="1" r:id="rId1"/>
    <sheet name="Running Emissions" sheetId="2" r:id="rId2"/>
    <sheet name="Start Emissions" sheetId="3" r:id="rId3"/>
    <sheet name="Supplemental Data" sheetId="4" r:id="rId4"/>
  </sheets>
  <calcPr calcId="152511"/>
</workbook>
</file>

<file path=xl/calcChain.xml><?xml version="1.0" encoding="utf-8"?>
<calcChain xmlns="http://schemas.openxmlformats.org/spreadsheetml/2006/main">
  <c r="E40" i="3" l="1"/>
  <c r="D40" i="3"/>
  <c r="C40" i="3"/>
  <c r="B40" i="3"/>
  <c r="E30" i="3"/>
  <c r="D30" i="3"/>
  <c r="C30" i="3"/>
  <c r="B30" i="3"/>
  <c r="E20" i="3"/>
  <c r="D20" i="3"/>
  <c r="C20" i="3"/>
  <c r="B20" i="3"/>
  <c r="G34" i="2" l="1"/>
  <c r="F34" i="2"/>
  <c r="E34" i="2"/>
  <c r="D34" i="2"/>
  <c r="C34" i="2"/>
  <c r="B34" i="2"/>
  <c r="E10" i="3" l="1"/>
  <c r="D10" i="3"/>
  <c r="C10" i="3"/>
  <c r="B10" i="3"/>
  <c r="E8" i="3"/>
  <c r="D8" i="3"/>
  <c r="C8" i="3"/>
  <c r="B8" i="3"/>
  <c r="E7" i="3"/>
  <c r="D7" i="3"/>
  <c r="C7" i="3"/>
  <c r="B7" i="3"/>
  <c r="U46" i="2"/>
  <c r="T46" i="2"/>
  <c r="S46" i="2"/>
  <c r="R46" i="2"/>
  <c r="Q46" i="2"/>
  <c r="P46" i="2"/>
  <c r="N45" i="2"/>
  <c r="M45" i="2"/>
  <c r="L45" i="2"/>
  <c r="K45" i="2"/>
  <c r="J45" i="2"/>
  <c r="I45" i="2"/>
  <c r="G45" i="2"/>
  <c r="F45" i="2"/>
  <c r="E45" i="2"/>
  <c r="D45" i="2"/>
  <c r="C45" i="2"/>
  <c r="B45" i="2"/>
  <c r="U44" i="2"/>
  <c r="T44" i="2"/>
  <c r="S44" i="2"/>
  <c r="R44" i="2"/>
  <c r="Q44" i="2"/>
  <c r="P44" i="2"/>
  <c r="U35" i="2"/>
  <c r="T35" i="2"/>
  <c r="S35" i="2"/>
  <c r="R35" i="2"/>
  <c r="Q35" i="2"/>
  <c r="P35" i="2"/>
  <c r="N34" i="2"/>
  <c r="M34" i="2"/>
  <c r="L34" i="2"/>
  <c r="K34" i="2"/>
  <c r="J34" i="2"/>
  <c r="I34" i="2"/>
  <c r="U33" i="2"/>
  <c r="T33" i="2"/>
  <c r="S33" i="2"/>
  <c r="R33" i="2"/>
  <c r="Q33" i="2"/>
  <c r="P33" i="2"/>
  <c r="U24" i="2"/>
  <c r="T24" i="2"/>
  <c r="S24" i="2"/>
  <c r="R24" i="2"/>
  <c r="Q24" i="2"/>
  <c r="P24" i="2"/>
  <c r="N23" i="2"/>
  <c r="M23" i="2"/>
  <c r="L23" i="2"/>
  <c r="K23" i="2"/>
  <c r="J23" i="2"/>
  <c r="I23" i="2"/>
  <c r="G23" i="2"/>
  <c r="F23" i="2"/>
  <c r="E23" i="2"/>
  <c r="D23" i="2"/>
  <c r="C23" i="2"/>
  <c r="B23" i="2"/>
  <c r="U22" i="2"/>
  <c r="T22" i="2"/>
  <c r="S22" i="2"/>
  <c r="R22" i="2"/>
  <c r="Q22" i="2"/>
  <c r="P22" i="2"/>
  <c r="U12" i="2"/>
  <c r="T12" i="2"/>
  <c r="S12" i="2"/>
  <c r="R12" i="2"/>
  <c r="Q12" i="2"/>
  <c r="P12" i="2"/>
  <c r="N11" i="2"/>
  <c r="M11" i="2"/>
  <c r="L11" i="2"/>
  <c r="K11" i="2"/>
  <c r="J11" i="2"/>
  <c r="I11" i="2"/>
  <c r="G11" i="2"/>
  <c r="F11" i="2"/>
  <c r="E11" i="2"/>
  <c r="D11" i="2"/>
  <c r="C11" i="2"/>
  <c r="B11" i="2"/>
  <c r="U10" i="2"/>
  <c r="T10" i="2"/>
  <c r="S10" i="2"/>
  <c r="R10" i="2"/>
  <c r="Q10" i="2"/>
  <c r="P10" i="2"/>
  <c r="N9" i="2"/>
  <c r="M9" i="2"/>
  <c r="L9" i="2"/>
  <c r="K9" i="2"/>
  <c r="J9" i="2"/>
  <c r="I9" i="2"/>
  <c r="G9" i="2"/>
  <c r="F9" i="2"/>
  <c r="E9" i="2"/>
  <c r="D9" i="2"/>
  <c r="C9" i="2"/>
  <c r="B9" i="2"/>
  <c r="N8" i="2"/>
  <c r="M8" i="2"/>
  <c r="L8" i="2"/>
  <c r="K8" i="2"/>
  <c r="J8" i="2"/>
  <c r="I8" i="2"/>
  <c r="G8" i="2"/>
  <c r="F8" i="2"/>
  <c r="E8" i="2"/>
  <c r="D8" i="2"/>
  <c r="C8" i="2"/>
  <c r="B8" i="2"/>
  <c r="U7" i="2"/>
  <c r="T7" i="2"/>
  <c r="S7" i="2"/>
  <c r="R7" i="2"/>
  <c r="Q7" i="2"/>
  <c r="P7" i="2"/>
  <c r="R8" i="2" l="1"/>
  <c r="R45" i="2"/>
  <c r="U11" i="2"/>
  <c r="E7" i="1" s="1"/>
  <c r="U23" i="2"/>
  <c r="E8" i="1" s="1"/>
  <c r="S45" i="2"/>
  <c r="C10" i="1" s="1"/>
  <c r="Q45" i="2"/>
  <c r="U45" i="2"/>
  <c r="E10" i="1" s="1"/>
  <c r="P45" i="2"/>
  <c r="T45" i="2"/>
  <c r="D10" i="1" s="1"/>
  <c r="R34" i="2"/>
  <c r="P34" i="2"/>
  <c r="T34" i="2"/>
  <c r="D9" i="1" s="1"/>
  <c r="Q34" i="2"/>
  <c r="U34" i="2"/>
  <c r="E9" i="1" s="1"/>
  <c r="S34" i="2"/>
  <c r="C9" i="1" s="1"/>
  <c r="Q11" i="2"/>
  <c r="R11" i="2"/>
  <c r="R23" i="2"/>
  <c r="S23" i="2"/>
  <c r="C8" i="1" s="1"/>
  <c r="P9" i="2"/>
  <c r="T9" i="2"/>
  <c r="Q9" i="2"/>
  <c r="U9" i="2"/>
  <c r="Q23" i="2"/>
  <c r="T8" i="2"/>
  <c r="S11" i="2"/>
  <c r="C7" i="1" s="1"/>
  <c r="P23" i="2"/>
  <c r="T23" i="2"/>
  <c r="D8" i="1" s="1"/>
  <c r="P8" i="2"/>
  <c r="P11" i="2"/>
  <c r="T11" i="2"/>
  <c r="D7" i="1" s="1"/>
  <c r="S9" i="2"/>
  <c r="S8" i="2"/>
  <c r="R9" i="2"/>
  <c r="Q8" i="2"/>
  <c r="U8" i="2"/>
  <c r="B7" i="1" l="1"/>
  <c r="C11" i="1"/>
  <c r="D11" i="1"/>
  <c r="E11" i="1"/>
  <c r="B10" i="1"/>
  <c r="F10" i="1" s="1"/>
  <c r="B8" i="1"/>
  <c r="F8" i="1" s="1"/>
  <c r="B9" i="1"/>
  <c r="F9" i="1" s="1"/>
  <c r="F7" i="1" l="1"/>
  <c r="F11" i="1" s="1"/>
  <c r="B11" i="1"/>
</calcChain>
</file>

<file path=xl/sharedStrings.xml><?xml version="1.0" encoding="utf-8"?>
<sst xmlns="http://schemas.openxmlformats.org/spreadsheetml/2006/main" count="175" uniqueCount="75">
  <si>
    <t>Annual metric tonnes of CO2 equivalent</t>
  </si>
  <si>
    <t>Passenger Vehicle</t>
  </si>
  <si>
    <t>Bus</t>
  </si>
  <si>
    <t>Medium Truck</t>
  </si>
  <si>
    <t>Heavy Truck</t>
  </si>
  <si>
    <t>Passenger Vehicles: motorcycle, passenger cars, passenger trucks</t>
  </si>
  <si>
    <t>Bus: Transit bus</t>
  </si>
  <si>
    <t>Medium Trucks: light commercial truck, single unit short-haul truck, single unit long-haul truck</t>
  </si>
  <si>
    <t>Heavy Trucks: combination short-haul truck, combination long-haul truck</t>
  </si>
  <si>
    <t>King County</t>
  </si>
  <si>
    <t>Kitsap County</t>
  </si>
  <si>
    <t>Pierce County</t>
  </si>
  <si>
    <t>Snohomish County</t>
  </si>
  <si>
    <t>County</t>
  </si>
  <si>
    <t>Analysis Year 2015</t>
  </si>
  <si>
    <t>Total CO2e</t>
  </si>
  <si>
    <t>King County CO2e Running Emissions</t>
  </si>
  <si>
    <t>Daily VMT</t>
  </si>
  <si>
    <t>Daily Metric Tonne CO2e</t>
  </si>
  <si>
    <t>SOV</t>
  </si>
  <si>
    <t>HOV2</t>
  </si>
  <si>
    <t>HOV3</t>
  </si>
  <si>
    <t>Transit Bus</t>
  </si>
  <si>
    <t>Emissions for 2008, 2010, and 2015 are linearly interpolated from 2006, 2014, and 2016 calculations</t>
  </si>
  <si>
    <t>Kitsap County CO2e Running Emissions</t>
  </si>
  <si>
    <t>Emissions for 2015 are linearly interpolated from 2014 and 2016 calculations</t>
  </si>
  <si>
    <t>Pierce County CO2e Running Emissions</t>
  </si>
  <si>
    <t>Snohomish County CO2e Running Emissions</t>
  </si>
  <si>
    <t>King County CO2e Start Emissions</t>
  </si>
  <si>
    <t>Annual CO2e start emissions in tonne</t>
  </si>
  <si>
    <t>Emissions for 2008, 2011, and 2015 are linearlly interpolated from 2006, 2014, and 2016 calculations</t>
  </si>
  <si>
    <t>Kitsap County CO2e Start Emissions</t>
  </si>
  <si>
    <t>Emissions for 2015 are linearlly interpolated from 2014 and 2016 calculations</t>
  </si>
  <si>
    <t>Pierce County CO2e Start Emissions</t>
  </si>
  <si>
    <t>Snohomish County CO2e Start Emissions</t>
  </si>
  <si>
    <t>*Daily values scaled to annual using ratio</t>
  </si>
  <si>
    <t>Annual Metric Tonne CO2e*</t>
  </si>
  <si>
    <t>Puget Sound Region Onroad Emissions Summary</t>
  </si>
  <si>
    <t>MOVES Default for King County</t>
  </si>
  <si>
    <t>Gasoline</t>
  </si>
  <si>
    <t>Diesel</t>
  </si>
  <si>
    <t>CNG</t>
  </si>
  <si>
    <t>Ethanol</t>
  </si>
  <si>
    <t>Passenger vehicle</t>
  </si>
  <si>
    <t>Transit bus</t>
  </si>
  <si>
    <t>Medium truck</t>
  </si>
  <si>
    <t>Heavy truck</t>
  </si>
  <si>
    <t>Vehicle Population</t>
  </si>
  <si>
    <t>Vehicle Type</t>
  </si>
  <si>
    <t>Vehicle Population derived from Department of Licensing and National Transit Database</t>
  </si>
  <si>
    <t>King</t>
  </si>
  <si>
    <t>Kitsap</t>
  </si>
  <si>
    <t>Pierce</t>
  </si>
  <si>
    <t>Snohomish</t>
  </si>
  <si>
    <t>Percent of VMT by vehicle+fuel combination</t>
  </si>
  <si>
    <t>Motorcycle</t>
  </si>
  <si>
    <t>Passenger Car</t>
  </si>
  <si>
    <t>Passenger Truck</t>
  </si>
  <si>
    <t>Light Commercial Truck</t>
  </si>
  <si>
    <t>Intercity Bus</t>
  </si>
  <si>
    <t>School Bus</t>
  </si>
  <si>
    <t>Refuse Truck</t>
  </si>
  <si>
    <t>Single Unit Short-haul Truck</t>
  </si>
  <si>
    <t>Motor Home</t>
  </si>
  <si>
    <t>Combination Short-haul Truck</t>
  </si>
  <si>
    <t>Combination Long-haul Truck</t>
  </si>
  <si>
    <t>Single Unit Long-haul Truck</t>
  </si>
  <si>
    <t>MOVES Vehicle Type</t>
  </si>
  <si>
    <t>*data derived from MOVES output</t>
  </si>
  <si>
    <t>*data provided by Ecology</t>
  </si>
  <si>
    <t>This data could be used to make further estimates about GHG emissions from more specific vehicle types and fuel types</t>
  </si>
  <si>
    <t>The following information is provided as supplemental data to the onroad GHG emission estimates</t>
  </si>
  <si>
    <t>Regional Total</t>
  </si>
  <si>
    <t>Transit Bus**</t>
  </si>
  <si>
    <t>**Transit bus model methodology was refined between 2006 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</si>
</sst>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/>
    <xf numFmtId="0" fontId="0" fillId="2" borderId="1" xfId="0" applyFill="1" applyBorder="1" applyAlignment="1">
      <alignment horizontal="right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0" xfId="0" applyNumberFormat="1"/>
    <xf numFmtId="0" fontId="2" fillId="3" borderId="0" xfId="0" applyFont="1" applyFill="1"/>
    <xf numFmtId="0" fontId="2" fillId="6" borderId="0" xfId="0" applyFont="1" applyFill="1"/>
    <xf numFmtId="0" fontId="2" fillId="4" borderId="0" xfId="0" applyFont="1" applyFill="1"/>
    <xf numFmtId="0" fontId="2" fillId="5" borderId="0" xfId="0" applyFont="1" applyFill="1"/>
    <xf numFmtId="165" fontId="0" fillId="0" borderId="0" xfId="1" applyNumberFormat="1" applyFont="1"/>
    <xf numFmtId="0" fontId="0" fillId="0" borderId="0" xfId="0" applyAlignment="1">
      <alignment horizontal="left"/>
    </xf>
    <xf numFmtId="10" fontId="0" fillId="0" borderId="0" xfId="2" applyNumberFormat="1" applyFont="1"/>
    <xf numFmtId="0" fontId="2" fillId="0" borderId="1" xfId="0" applyFont="1" applyBorder="1"/>
    <xf numFmtId="0" fontId="0" fillId="2" borderId="7" xfId="0" applyFill="1" applyBorder="1" applyAlignment="1">
      <alignment horizontal="right"/>
    </xf>
    <xf numFmtId="166" fontId="0" fillId="0" borderId="0" xfId="2" applyNumberFormat="1" applyFont="1"/>
    <xf numFmtId="164" fontId="0" fillId="0" borderId="0" xfId="1" applyNumberFormat="1" applyFont="1" applyFill="1"/>
    <xf numFmtId="165" fontId="0" fillId="0" borderId="0" xfId="1" applyNumberFormat="1" applyFont="1" applyFill="1"/>
    <xf numFmtId="0" fontId="2" fillId="0" borderId="2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0" fillId="7" borderId="0" xfId="0" applyFill="1"/>
    <xf numFmtId="164" fontId="0" fillId="7" borderId="5" xfId="1" applyNumberFormat="1" applyFont="1" applyFill="1" applyBorder="1"/>
    <xf numFmtId="164" fontId="0" fillId="7" borderId="0" xfId="1" applyNumberFormat="1" applyFont="1" applyFill="1" applyBorder="1"/>
    <xf numFmtId="164" fontId="0" fillId="7" borderId="6" xfId="1" applyNumberFormat="1" applyFont="1" applyFill="1" applyBorder="1"/>
    <xf numFmtId="164" fontId="0" fillId="7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8" sqref="E8"/>
    </sheetView>
  </sheetViews>
  <sheetFormatPr defaultRowHeight="14.5" x14ac:dyDescent="0.35"/>
  <cols>
    <col min="1" max="1" width="23.81640625" customWidth="1"/>
    <col min="2" max="2" width="18.54296875" customWidth="1"/>
    <col min="4" max="4" width="14.7265625" customWidth="1"/>
    <col min="5" max="5" width="14.54296875" customWidth="1"/>
    <col min="6" max="6" width="13" customWidth="1"/>
  </cols>
  <sheetData>
    <row r="1" spans="1:9" x14ac:dyDescent="0.35">
      <c r="A1" t="s">
        <v>37</v>
      </c>
    </row>
    <row r="2" spans="1:9" x14ac:dyDescent="0.35">
      <c r="A2" t="s">
        <v>0</v>
      </c>
    </row>
    <row r="3" spans="1:9" x14ac:dyDescent="0.35">
      <c r="A3" t="s">
        <v>14</v>
      </c>
    </row>
    <row r="5" spans="1:9" x14ac:dyDescent="0.35">
      <c r="B5" s="3"/>
      <c r="C5" s="3"/>
      <c r="D5" s="3"/>
      <c r="E5" s="3"/>
      <c r="F5" s="3"/>
    </row>
    <row r="6" spans="1:9" x14ac:dyDescent="0.35">
      <c r="A6" s="1" t="s">
        <v>13</v>
      </c>
      <c r="B6" s="2" t="s">
        <v>1</v>
      </c>
      <c r="C6" s="2" t="s">
        <v>2</v>
      </c>
      <c r="D6" s="2" t="s">
        <v>3</v>
      </c>
      <c r="E6" s="2" t="s">
        <v>4</v>
      </c>
      <c r="F6" s="30" t="s">
        <v>15</v>
      </c>
    </row>
    <row r="7" spans="1:9" x14ac:dyDescent="0.35">
      <c r="A7" t="s">
        <v>9</v>
      </c>
      <c r="B7" s="3">
        <f>SUM('Running Emissions'!P11:R11,'Start Emissions'!B10)</f>
        <v>5142657.7273456324</v>
      </c>
      <c r="C7" s="3">
        <f>'Running Emissions'!S11+'Start Emissions'!C10</f>
        <v>51990.396116610296</v>
      </c>
      <c r="D7" s="3">
        <f>'Running Emissions'!T11+'Start Emissions'!D10</f>
        <v>452714.75145712629</v>
      </c>
      <c r="E7" s="3">
        <f>'Running Emissions'!U11+'Start Emissions'!E10</f>
        <v>595852.59869406698</v>
      </c>
      <c r="F7" s="16">
        <f>SUM(B7:E7)</f>
        <v>6243215.4736134354</v>
      </c>
      <c r="I7" s="31"/>
    </row>
    <row r="8" spans="1:9" x14ac:dyDescent="0.35">
      <c r="A8" t="s">
        <v>10</v>
      </c>
      <c r="B8" s="3">
        <f>SUM('Running Emissions'!P23:R23,'Start Emissions'!B20)</f>
        <v>582318.28565471084</v>
      </c>
      <c r="C8" s="3">
        <f>'Running Emissions'!S23+'Start Emissions'!C20</f>
        <v>2247.9253773000046</v>
      </c>
      <c r="D8" s="3">
        <f>'Running Emissions'!T23+'Start Emissions'!D20</f>
        <v>42325.687080860356</v>
      </c>
      <c r="E8" s="3">
        <f>'Running Emissions'!U23+'Start Emissions'!E20</f>
        <v>23479.039929535626</v>
      </c>
      <c r="F8" s="16">
        <f>SUM(B8:E8)</f>
        <v>650370.93804240681</v>
      </c>
      <c r="I8" s="31"/>
    </row>
    <row r="9" spans="1:9" x14ac:dyDescent="0.35">
      <c r="A9" t="s">
        <v>11</v>
      </c>
      <c r="B9" s="3">
        <f>SUM('Running Emissions'!P34:R34,'Start Emissions'!B30)</f>
        <v>2128624.5541796498</v>
      </c>
      <c r="C9" s="3">
        <f>'Running Emissions'!S34+'Start Emissions'!C30</f>
        <v>6966.8574294702203</v>
      </c>
      <c r="D9" s="3">
        <f>'Running Emissions'!T34+'Start Emissions'!D30</f>
        <v>154098.40156035029</v>
      </c>
      <c r="E9" s="3">
        <f>'Running Emissions'!U34+'Start Emissions'!E30</f>
        <v>217774.24216683372</v>
      </c>
      <c r="F9" s="16">
        <f>SUM(B9:E9)</f>
        <v>2507464.055336304</v>
      </c>
      <c r="I9" s="31"/>
    </row>
    <row r="10" spans="1:9" x14ac:dyDescent="0.35">
      <c r="A10" t="s">
        <v>12</v>
      </c>
      <c r="B10" s="3">
        <f>SUM('Running Emissions'!P45:R45,'Start Emissions'!B40)</f>
        <v>1984986.5844903067</v>
      </c>
      <c r="C10" s="3">
        <f>'Running Emissions'!S45+'Start Emissions'!C40</f>
        <v>9473.7537525900661</v>
      </c>
      <c r="D10" s="3">
        <f>'Running Emissions'!T45+'Start Emissions'!D40</f>
        <v>138642.33072896773</v>
      </c>
      <c r="E10" s="3">
        <f>'Running Emissions'!U45+'Start Emissions'!E40</f>
        <v>199835.66288731323</v>
      </c>
      <c r="F10" s="16">
        <f>SUM(B10:E10)</f>
        <v>2332938.3318591779</v>
      </c>
      <c r="I10" s="31"/>
    </row>
    <row r="11" spans="1:9" x14ac:dyDescent="0.35">
      <c r="A11" s="34" t="s">
        <v>72</v>
      </c>
      <c r="B11" s="35">
        <f>SUM(B7:B10)</f>
        <v>9838587.1516702995</v>
      </c>
      <c r="C11" s="35">
        <f>SUM(C7:C10)</f>
        <v>70678.932675970587</v>
      </c>
      <c r="D11" s="35">
        <f>SUM(D7:D10)</f>
        <v>787781.17082730471</v>
      </c>
      <c r="E11" s="35">
        <f>SUM(E7:E10)</f>
        <v>1036941.5436777496</v>
      </c>
      <c r="F11" s="36">
        <f>SUM(F7:F10)</f>
        <v>11733988.798851326</v>
      </c>
    </row>
    <row r="15" spans="1:9" x14ac:dyDescent="0.35">
      <c r="A15" t="s">
        <v>5</v>
      </c>
    </row>
    <row r="16" spans="1:9" x14ac:dyDescent="0.35">
      <c r="A16" t="s">
        <v>6</v>
      </c>
    </row>
    <row r="17" spans="1:1" x14ac:dyDescent="0.35">
      <c r="A17" t="s">
        <v>7</v>
      </c>
    </row>
    <row r="18" spans="1:1" x14ac:dyDescent="0.35">
      <c r="A18" t="s">
        <v>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N19" workbookViewId="0">
      <selection activeCell="F23" sqref="F23"/>
    </sheetView>
  </sheetViews>
  <sheetFormatPr defaultRowHeight="14.5" x14ac:dyDescent="0.35"/>
  <cols>
    <col min="2" max="2" width="15.26953125" bestFit="1" customWidth="1"/>
    <col min="3" max="3" width="11.54296875" bestFit="1" customWidth="1"/>
    <col min="4" max="5" width="13.26953125" bestFit="1" customWidth="1"/>
    <col min="6" max="6" width="13.7265625" bestFit="1" customWidth="1"/>
    <col min="7" max="7" width="11.54296875" bestFit="1" customWidth="1"/>
    <col min="8" max="8" width="3.26953125" customWidth="1"/>
    <col min="9" max="9" width="10.54296875" bestFit="1" customWidth="1"/>
    <col min="10" max="10" width="9.26953125" bestFit="1" customWidth="1"/>
    <col min="11" max="11" width="9.54296875" bestFit="1" customWidth="1"/>
    <col min="12" max="12" width="10.54296875" bestFit="1" customWidth="1"/>
    <col min="13" max="13" width="13.7265625" bestFit="1" customWidth="1"/>
    <col min="14" max="14" width="11.54296875" bestFit="1" customWidth="1"/>
    <col min="15" max="15" width="3.1796875" customWidth="1"/>
    <col min="16" max="16" width="14.26953125" bestFit="1" customWidth="1"/>
    <col min="17" max="18" width="11.54296875" bestFit="1" customWidth="1"/>
    <col min="19" max="19" width="10.54296875" bestFit="1" customWidth="1"/>
    <col min="20" max="20" width="13.7265625" bestFit="1" customWidth="1"/>
    <col min="21" max="21" width="11.54296875" bestFit="1" customWidth="1"/>
  </cols>
  <sheetData>
    <row r="1" spans="1:21" s="25" customFormat="1" x14ac:dyDescent="0.35">
      <c r="A1" s="25" t="s">
        <v>16</v>
      </c>
    </row>
    <row r="2" spans="1:21" s="25" customFormat="1" x14ac:dyDescent="0.35">
      <c r="A2" s="25" t="s">
        <v>23</v>
      </c>
    </row>
    <row r="4" spans="1:21" x14ac:dyDescent="0.35">
      <c r="B4" s="6" t="s">
        <v>17</v>
      </c>
      <c r="C4" s="5"/>
      <c r="D4" s="5"/>
      <c r="E4" s="5"/>
      <c r="F4" s="5"/>
      <c r="G4" s="7"/>
      <c r="I4" s="6" t="s">
        <v>18</v>
      </c>
      <c r="J4" s="5"/>
      <c r="K4" s="5"/>
      <c r="L4" s="5"/>
      <c r="M4" s="5"/>
      <c r="N4" s="7"/>
      <c r="P4" s="6" t="s">
        <v>36</v>
      </c>
      <c r="Q4" s="5"/>
      <c r="R4" s="5"/>
      <c r="S4" s="5"/>
      <c r="T4" s="5"/>
      <c r="U4" s="7"/>
    </row>
    <row r="5" spans="1:21" x14ac:dyDescent="0.35">
      <c r="B5" s="8" t="s">
        <v>19</v>
      </c>
      <c r="C5" s="9" t="s">
        <v>20</v>
      </c>
      <c r="D5" s="9" t="s">
        <v>21</v>
      </c>
      <c r="E5" s="9" t="s">
        <v>73</v>
      </c>
      <c r="F5" s="10" t="s">
        <v>3</v>
      </c>
      <c r="G5" s="11" t="s">
        <v>4</v>
      </c>
      <c r="H5" s="12"/>
      <c r="I5" s="8" t="s">
        <v>19</v>
      </c>
      <c r="J5" s="9" t="s">
        <v>20</v>
      </c>
      <c r="K5" s="9" t="s">
        <v>21</v>
      </c>
      <c r="L5" s="9" t="s">
        <v>22</v>
      </c>
      <c r="M5" s="10" t="s">
        <v>3</v>
      </c>
      <c r="N5" s="11" t="s">
        <v>4</v>
      </c>
      <c r="O5" s="12"/>
      <c r="P5" s="8" t="s">
        <v>19</v>
      </c>
      <c r="Q5" s="9" t="s">
        <v>20</v>
      </c>
      <c r="R5" s="9" t="s">
        <v>21</v>
      </c>
      <c r="S5" s="9" t="s">
        <v>22</v>
      </c>
      <c r="T5" s="10" t="s">
        <v>3</v>
      </c>
      <c r="U5" s="11" t="s">
        <v>4</v>
      </c>
    </row>
    <row r="6" spans="1:21" x14ac:dyDescent="0.35">
      <c r="B6" s="13"/>
      <c r="C6" s="14"/>
      <c r="D6" s="14"/>
      <c r="E6" s="14"/>
      <c r="F6" s="14"/>
      <c r="G6" s="15"/>
      <c r="I6" s="13"/>
      <c r="J6" s="14"/>
      <c r="K6" s="14"/>
      <c r="L6" s="14"/>
      <c r="M6" s="14"/>
      <c r="N6" s="15"/>
      <c r="P6" s="13"/>
      <c r="Q6" s="14"/>
      <c r="R6" s="14"/>
      <c r="S6" s="14"/>
      <c r="T6" s="14"/>
      <c r="U6" s="15"/>
    </row>
    <row r="7" spans="1:21" x14ac:dyDescent="0.35">
      <c r="A7">
        <v>2006</v>
      </c>
      <c r="B7" s="16">
        <v>27661996.955274649</v>
      </c>
      <c r="C7" s="17">
        <v>6911244.7838920886</v>
      </c>
      <c r="D7" s="17">
        <v>3256918.4397487575</v>
      </c>
      <c r="E7" s="17">
        <v>84787.744590208429</v>
      </c>
      <c r="F7" s="17">
        <v>2280854.3380537918</v>
      </c>
      <c r="G7" s="18">
        <v>1151804.98441792</v>
      </c>
      <c r="H7" s="3"/>
      <c r="I7" s="16">
        <v>12437.605438924173</v>
      </c>
      <c r="J7" s="17">
        <v>3077.8267957718886</v>
      </c>
      <c r="K7" s="17">
        <v>1450.1251463785873</v>
      </c>
      <c r="L7" s="17">
        <v>124.58547309147652</v>
      </c>
      <c r="M7" s="17">
        <v>1351.0608020125085</v>
      </c>
      <c r="N7" s="18">
        <v>1888.0999519464426</v>
      </c>
      <c r="O7" s="3"/>
      <c r="P7" s="16">
        <f t="shared" ref="P7:U7" si="0">I7*290</f>
        <v>3606905.5772880102</v>
      </c>
      <c r="Q7" s="17">
        <f t="shared" si="0"/>
        <v>892569.7707738477</v>
      </c>
      <c r="R7" s="17">
        <f t="shared" si="0"/>
        <v>420536.29244979029</v>
      </c>
      <c r="S7" s="17">
        <f t="shared" si="0"/>
        <v>36129.787196528188</v>
      </c>
      <c r="T7" s="17">
        <f t="shared" si="0"/>
        <v>391807.63258362748</v>
      </c>
      <c r="U7" s="18">
        <f t="shared" si="0"/>
        <v>547548.98606446839</v>
      </c>
    </row>
    <row r="8" spans="1:21" x14ac:dyDescent="0.35">
      <c r="A8">
        <v>2008</v>
      </c>
      <c r="B8" s="16">
        <f t="shared" ref="B8:G8" si="1">B7+(B10-B7)/($A$10-$A$7)*($A$8-$A$7)</f>
        <v>28062690.130455129</v>
      </c>
      <c r="C8" s="17">
        <f t="shared" si="1"/>
        <v>7047923.2874378469</v>
      </c>
      <c r="D8" s="17">
        <f t="shared" si="1"/>
        <v>3326478.1892161118</v>
      </c>
      <c r="E8" s="17">
        <f t="shared" si="1"/>
        <v>95212.577883843929</v>
      </c>
      <c r="F8" s="17">
        <f t="shared" si="1"/>
        <v>2277691.5246903403</v>
      </c>
      <c r="G8" s="18">
        <f t="shared" si="1"/>
        <v>1151445.5672354677</v>
      </c>
      <c r="H8" s="3"/>
      <c r="I8" s="16">
        <f t="shared" ref="I8:N8" si="2">I7+(I10-I7)/($A$10-$A$7)*($A$8-$A$7)</f>
        <v>12349.20895968581</v>
      </c>
      <c r="J8" s="17">
        <f t="shared" si="2"/>
        <v>3074.8039914198812</v>
      </c>
      <c r="K8" s="17">
        <f t="shared" si="2"/>
        <v>1450.8701839281728</v>
      </c>
      <c r="L8" s="17">
        <f t="shared" si="2"/>
        <v>136.88464012233166</v>
      </c>
      <c r="M8" s="17">
        <f t="shared" si="2"/>
        <v>1362.7952991091724</v>
      </c>
      <c r="N8" s="18">
        <f t="shared" si="2"/>
        <v>1929.3675316830008</v>
      </c>
      <c r="O8" s="3"/>
      <c r="P8" s="16">
        <f t="shared" ref="P8:U8" si="3">P7+(P10-P7)/($A$10-$A$7)*($A$8-$A$7)</f>
        <v>3581270.598308885</v>
      </c>
      <c r="Q8" s="17">
        <f t="shared" si="3"/>
        <v>891693.1575117656</v>
      </c>
      <c r="R8" s="17">
        <f t="shared" si="3"/>
        <v>420752.35333917011</v>
      </c>
      <c r="S8" s="17">
        <f t="shared" si="3"/>
        <v>39696.545635476177</v>
      </c>
      <c r="T8" s="17">
        <f t="shared" si="3"/>
        <v>395210.63674166007</v>
      </c>
      <c r="U8" s="18">
        <f t="shared" si="3"/>
        <v>559516.58418807026</v>
      </c>
    </row>
    <row r="9" spans="1:21" x14ac:dyDescent="0.35">
      <c r="A9">
        <v>2010</v>
      </c>
      <c r="B9" s="16">
        <f t="shared" ref="B9:G9" si="4">B7+(B10-B7)/($A$10-$A$7)*($A$9-$A$7)</f>
        <v>28463383.305635605</v>
      </c>
      <c r="C9" s="17">
        <f t="shared" si="4"/>
        <v>7184601.7909836043</v>
      </c>
      <c r="D9" s="17">
        <f t="shared" si="4"/>
        <v>3396037.9386834661</v>
      </c>
      <c r="E9" s="17">
        <f t="shared" si="4"/>
        <v>105637.41117747943</v>
      </c>
      <c r="F9" s="17">
        <f t="shared" si="4"/>
        <v>2274528.7113268888</v>
      </c>
      <c r="G9" s="18">
        <f t="shared" si="4"/>
        <v>1151086.1500530154</v>
      </c>
      <c r="H9" s="3"/>
      <c r="I9" s="16">
        <f t="shared" ref="I9:N9" si="5">I7+(I10-I7)/($A$10-$A$7)*($A$9-$A$7)</f>
        <v>12260.812480447446</v>
      </c>
      <c r="J9" s="17">
        <f t="shared" si="5"/>
        <v>3071.7811870678743</v>
      </c>
      <c r="K9" s="17">
        <f t="shared" si="5"/>
        <v>1451.6152214777585</v>
      </c>
      <c r="L9" s="17">
        <f t="shared" si="5"/>
        <v>149.18380715318679</v>
      </c>
      <c r="M9" s="17">
        <f t="shared" si="5"/>
        <v>1374.5297962058366</v>
      </c>
      <c r="N9" s="18">
        <f t="shared" si="5"/>
        <v>1970.6351114195593</v>
      </c>
      <c r="O9" s="3"/>
      <c r="P9" s="16">
        <f t="shared" ref="P9:U9" si="6">P7+(P10-P7)/($A$10-$A$7)*($A$9-$A$7)</f>
        <v>3555635.6193297599</v>
      </c>
      <c r="Q9" s="17">
        <f t="shared" si="6"/>
        <v>890816.5442496835</v>
      </c>
      <c r="R9" s="17">
        <f t="shared" si="6"/>
        <v>420968.41422854993</v>
      </c>
      <c r="S9" s="17">
        <f t="shared" si="6"/>
        <v>43263.304074424166</v>
      </c>
      <c r="T9" s="17">
        <f t="shared" si="6"/>
        <v>398613.6408996926</v>
      </c>
      <c r="U9" s="18">
        <f t="shared" si="6"/>
        <v>571484.18231167225</v>
      </c>
    </row>
    <row r="10" spans="1:21" x14ac:dyDescent="0.35">
      <c r="A10">
        <v>2014</v>
      </c>
      <c r="B10" s="16">
        <v>29264769.655996561</v>
      </c>
      <c r="C10" s="17">
        <v>7457958.7980751209</v>
      </c>
      <c r="D10" s="17">
        <v>3535157.4376181741</v>
      </c>
      <c r="E10" s="17">
        <v>126487.07776475044</v>
      </c>
      <c r="F10" s="17">
        <v>2268203.0845999853</v>
      </c>
      <c r="G10" s="18">
        <v>1150367.3156881107</v>
      </c>
      <c r="H10" s="3"/>
      <c r="I10" s="16">
        <v>12084.019521970722</v>
      </c>
      <c r="J10" s="17">
        <v>3065.7355783638595</v>
      </c>
      <c r="K10" s="17">
        <v>1453.1052965769295</v>
      </c>
      <c r="L10" s="17">
        <v>173.78214121489705</v>
      </c>
      <c r="M10" s="17">
        <v>1397.9987903991646</v>
      </c>
      <c r="N10" s="18">
        <v>2053.1702708926759</v>
      </c>
      <c r="O10" s="3"/>
      <c r="P10" s="16">
        <f t="shared" ref="P10:U10" si="7">I10*290</f>
        <v>3504365.6613715095</v>
      </c>
      <c r="Q10" s="17">
        <f t="shared" si="7"/>
        <v>889063.3177255193</v>
      </c>
      <c r="R10" s="17">
        <f t="shared" si="7"/>
        <v>421400.53600730957</v>
      </c>
      <c r="S10" s="17">
        <f t="shared" si="7"/>
        <v>50396.820952320144</v>
      </c>
      <c r="T10" s="17">
        <f t="shared" si="7"/>
        <v>405419.64921575773</v>
      </c>
      <c r="U10" s="18">
        <f t="shared" si="7"/>
        <v>595419.37855887599</v>
      </c>
    </row>
    <row r="11" spans="1:21" x14ac:dyDescent="0.35">
      <c r="A11">
        <v>2015</v>
      </c>
      <c r="B11" s="16">
        <f t="shared" ref="B11:G11" si="8">(B12+B10)/2</f>
        <v>29644648.64168825</v>
      </c>
      <c r="C11" s="17">
        <f t="shared" si="8"/>
        <v>7589916.2060248218</v>
      </c>
      <c r="D11" s="17">
        <f t="shared" si="8"/>
        <v>3641454.6037253658</v>
      </c>
      <c r="E11" s="17">
        <f t="shared" si="8"/>
        <v>129301.23883607349</v>
      </c>
      <c r="F11" s="17">
        <f t="shared" si="8"/>
        <v>2265886.4260681556</v>
      </c>
      <c r="G11" s="18">
        <f t="shared" si="8"/>
        <v>1151381.4464390981</v>
      </c>
      <c r="H11" s="3"/>
      <c r="I11" s="16">
        <f t="shared" ref="I11:N11" si="9">(I12+I10)/2</f>
        <v>12059.029196057265</v>
      </c>
      <c r="J11" s="17">
        <f t="shared" si="9"/>
        <v>3072.9078183786633</v>
      </c>
      <c r="K11" s="17">
        <f t="shared" si="9"/>
        <v>1473.5201322719629</v>
      </c>
      <c r="L11" s="17">
        <f t="shared" si="9"/>
        <v>178.18088889870739</v>
      </c>
      <c r="M11" s="17">
        <f t="shared" si="9"/>
        <v>1384.5916013340934</v>
      </c>
      <c r="N11" s="18">
        <f t="shared" si="9"/>
        <v>2049.4683320360023</v>
      </c>
      <c r="O11" s="3"/>
      <c r="P11" s="16">
        <f t="shared" ref="P11:U11" si="10">(P12+P10)/2</f>
        <v>3497118.4668566063</v>
      </c>
      <c r="Q11" s="17">
        <f t="shared" si="10"/>
        <v>891143.2673298124</v>
      </c>
      <c r="R11" s="17">
        <f t="shared" si="10"/>
        <v>427320.83835886925</v>
      </c>
      <c r="S11" s="17">
        <f t="shared" si="10"/>
        <v>51672.45778062514</v>
      </c>
      <c r="T11" s="17">
        <f t="shared" si="10"/>
        <v>401531.56438688713</v>
      </c>
      <c r="U11" s="18">
        <f t="shared" si="10"/>
        <v>594345.81629044062</v>
      </c>
    </row>
    <row r="12" spans="1:21" x14ac:dyDescent="0.35">
      <c r="A12">
        <v>2016</v>
      </c>
      <c r="B12" s="19">
        <v>30024527.627379943</v>
      </c>
      <c r="C12" s="4">
        <v>7721873.6139745228</v>
      </c>
      <c r="D12" s="4">
        <v>3747751.7698325575</v>
      </c>
      <c r="E12" s="4">
        <v>132115.39990739655</v>
      </c>
      <c r="F12" s="4">
        <v>2263569.7675363258</v>
      </c>
      <c r="G12" s="20">
        <v>1152395.5771900855</v>
      </c>
      <c r="H12" s="3"/>
      <c r="I12" s="19">
        <v>12034.038870143806</v>
      </c>
      <c r="J12" s="4">
        <v>3080.0800583934674</v>
      </c>
      <c r="K12" s="4">
        <v>1493.9349679669963</v>
      </c>
      <c r="L12" s="4">
        <v>182.57963658251771</v>
      </c>
      <c r="M12" s="4">
        <v>1371.1844122690225</v>
      </c>
      <c r="N12" s="20">
        <v>2045.7663931793284</v>
      </c>
      <c r="O12" s="3"/>
      <c r="P12" s="19">
        <f t="shared" ref="P12:U12" si="11">I12*290</f>
        <v>3489871.2723417035</v>
      </c>
      <c r="Q12" s="4">
        <f t="shared" si="11"/>
        <v>893223.2169341055</v>
      </c>
      <c r="R12" s="4">
        <f t="shared" si="11"/>
        <v>433241.14071042894</v>
      </c>
      <c r="S12" s="4">
        <f t="shared" si="11"/>
        <v>52948.094608930136</v>
      </c>
      <c r="T12" s="4">
        <f t="shared" si="11"/>
        <v>397643.47955801652</v>
      </c>
      <c r="U12" s="20">
        <f t="shared" si="11"/>
        <v>593272.25402200525</v>
      </c>
    </row>
    <row r="15" spans="1:21" x14ac:dyDescent="0.35">
      <c r="B15" s="21"/>
      <c r="I15" s="21"/>
      <c r="P15" s="21"/>
    </row>
    <row r="16" spans="1:21" s="24" customFormat="1" x14ac:dyDescent="0.35">
      <c r="A16" s="24" t="s">
        <v>24</v>
      </c>
    </row>
    <row r="17" spans="1:21" s="24" customFormat="1" x14ac:dyDescent="0.35">
      <c r="A17" s="24" t="s">
        <v>25</v>
      </c>
    </row>
    <row r="19" spans="1:21" x14ac:dyDescent="0.35">
      <c r="B19" s="6" t="s">
        <v>17</v>
      </c>
      <c r="C19" s="5"/>
      <c r="D19" s="5"/>
      <c r="E19" s="5"/>
      <c r="F19" s="5"/>
      <c r="G19" s="7"/>
      <c r="I19" s="6" t="s">
        <v>18</v>
      </c>
      <c r="J19" s="5"/>
      <c r="K19" s="5"/>
      <c r="L19" s="5"/>
      <c r="M19" s="5"/>
      <c r="N19" s="7"/>
      <c r="P19" s="6" t="s">
        <v>36</v>
      </c>
      <c r="Q19" s="5"/>
      <c r="R19" s="5"/>
      <c r="S19" s="5"/>
      <c r="T19" s="5"/>
      <c r="U19" s="7"/>
    </row>
    <row r="20" spans="1:21" x14ac:dyDescent="0.35">
      <c r="B20" s="8" t="s">
        <v>19</v>
      </c>
      <c r="C20" s="9" t="s">
        <v>20</v>
      </c>
      <c r="D20" s="9" t="s">
        <v>21</v>
      </c>
      <c r="E20" s="9" t="s">
        <v>22</v>
      </c>
      <c r="F20" s="10" t="s">
        <v>3</v>
      </c>
      <c r="G20" s="11" t="s">
        <v>4</v>
      </c>
      <c r="H20" s="12"/>
      <c r="I20" s="8" t="s">
        <v>19</v>
      </c>
      <c r="J20" s="9" t="s">
        <v>20</v>
      </c>
      <c r="K20" s="9" t="s">
        <v>21</v>
      </c>
      <c r="L20" s="9" t="s">
        <v>22</v>
      </c>
      <c r="M20" s="10" t="s">
        <v>3</v>
      </c>
      <c r="N20" s="11" t="s">
        <v>4</v>
      </c>
      <c r="O20" s="12"/>
      <c r="P20" s="8" t="s">
        <v>19</v>
      </c>
      <c r="Q20" s="9" t="s">
        <v>20</v>
      </c>
      <c r="R20" s="9" t="s">
        <v>21</v>
      </c>
      <c r="S20" s="9" t="s">
        <v>22</v>
      </c>
      <c r="T20" s="10" t="s">
        <v>3</v>
      </c>
      <c r="U20" s="11" t="s">
        <v>4</v>
      </c>
    </row>
    <row r="21" spans="1:21" x14ac:dyDescent="0.35">
      <c r="B21" s="13"/>
      <c r="C21" s="14"/>
      <c r="D21" s="14"/>
      <c r="E21" s="14"/>
      <c r="F21" s="14"/>
      <c r="G21" s="15"/>
      <c r="I21" s="13"/>
      <c r="J21" s="14"/>
      <c r="K21" s="14"/>
      <c r="L21" s="14"/>
      <c r="M21" s="14"/>
      <c r="N21" s="15"/>
      <c r="P21" s="13"/>
      <c r="Q21" s="14"/>
      <c r="R21" s="14"/>
      <c r="S21" s="14"/>
      <c r="T21" s="14"/>
      <c r="U21" s="15"/>
    </row>
    <row r="22" spans="1:21" x14ac:dyDescent="0.35">
      <c r="A22">
        <v>2014</v>
      </c>
      <c r="B22" s="16">
        <v>3301202.4175620917</v>
      </c>
      <c r="C22" s="17">
        <v>762876.74809680844</v>
      </c>
      <c r="D22" s="17">
        <v>342851.46388771036</v>
      </c>
      <c r="E22" s="17">
        <v>6197.1760017788038</v>
      </c>
      <c r="F22" s="17">
        <v>199204.17543107126</v>
      </c>
      <c r="G22" s="18">
        <v>46857.932983945757</v>
      </c>
      <c r="H22" s="3"/>
      <c r="I22" s="16">
        <v>1379.3205191221521</v>
      </c>
      <c r="J22" s="17">
        <v>323.36614423802973</v>
      </c>
      <c r="K22" s="17">
        <v>145.61007305750798</v>
      </c>
      <c r="L22" s="17">
        <v>7.669745264374658</v>
      </c>
      <c r="M22" s="17">
        <v>116.90011988813885</v>
      </c>
      <c r="N22" s="18">
        <v>80.630264413567687</v>
      </c>
      <c r="O22" s="3"/>
      <c r="P22" s="16">
        <f t="shared" ref="P22" si="12">I22*290</f>
        <v>400002.95054542407</v>
      </c>
      <c r="Q22" s="17">
        <f t="shared" ref="Q22" si="13">J22*290</f>
        <v>93776.181829028617</v>
      </c>
      <c r="R22" s="17">
        <f t="shared" ref="R22" si="14">K22*290</f>
        <v>42226.921186677311</v>
      </c>
      <c r="S22" s="17">
        <f t="shared" ref="S22" si="15">L22*290</f>
        <v>2224.226126668651</v>
      </c>
      <c r="T22" s="17">
        <f t="shared" ref="T22" si="16">M22*290</f>
        <v>33901.034767560268</v>
      </c>
      <c r="U22" s="18">
        <f t="shared" ref="U22" si="17">N22*290</f>
        <v>23382.776679934628</v>
      </c>
    </row>
    <row r="23" spans="1:21" s="37" customFormat="1" x14ac:dyDescent="0.35">
      <c r="A23" s="37">
        <v>2015</v>
      </c>
      <c r="B23" s="38">
        <f t="shared" ref="B23:G23" si="18">(B24+B22)/2</f>
        <v>3333263.1271662163</v>
      </c>
      <c r="C23" s="39">
        <f t="shared" si="18"/>
        <v>773589.61721303966</v>
      </c>
      <c r="D23" s="39">
        <f t="shared" si="18"/>
        <v>348555.24897368776</v>
      </c>
      <c r="E23" s="39">
        <f t="shared" si="18"/>
        <v>6197.1760017788038</v>
      </c>
      <c r="F23" s="39">
        <f t="shared" si="18"/>
        <v>198917.98750341183</v>
      </c>
      <c r="G23" s="40">
        <f t="shared" si="18"/>
        <v>46855.247549359949</v>
      </c>
      <c r="H23" s="41"/>
      <c r="I23" s="38">
        <f t="shared" ref="I23:N23" si="19">(I24+I22)/2</f>
        <v>1376.1497448996147</v>
      </c>
      <c r="J23" s="39">
        <f t="shared" si="19"/>
        <v>323.71755587658635</v>
      </c>
      <c r="K23" s="39">
        <f t="shared" si="19"/>
        <v>146.14262219341839</v>
      </c>
      <c r="L23" s="39">
        <f t="shared" si="19"/>
        <v>7.6589593535058782</v>
      </c>
      <c r="M23" s="39">
        <f t="shared" si="19"/>
        <v>115.8224557498355</v>
      </c>
      <c r="N23" s="40">
        <f t="shared" si="19"/>
        <v>80.303452641441126</v>
      </c>
      <c r="O23" s="41"/>
      <c r="P23" s="38">
        <f t="shared" ref="P23:U23" si="20">(P24+P22)/2</f>
        <v>399083.42602088826</v>
      </c>
      <c r="Q23" s="39">
        <f t="shared" si="20"/>
        <v>93878.091204210039</v>
      </c>
      <c r="R23" s="39">
        <f t="shared" si="20"/>
        <v>42381.360436091338</v>
      </c>
      <c r="S23" s="39">
        <f t="shared" si="20"/>
        <v>2221.0982125167047</v>
      </c>
      <c r="T23" s="39">
        <f t="shared" si="20"/>
        <v>33588.512167452296</v>
      </c>
      <c r="U23" s="40">
        <f t="shared" si="20"/>
        <v>23288.001266017927</v>
      </c>
    </row>
    <row r="24" spans="1:21" x14ac:dyDescent="0.35">
      <c r="A24">
        <v>2016</v>
      </c>
      <c r="B24" s="19">
        <v>3365323.8367703403</v>
      </c>
      <c r="C24" s="4">
        <v>784302.48632927088</v>
      </c>
      <c r="D24" s="4">
        <v>354259.03405966517</v>
      </c>
      <c r="E24" s="4">
        <v>6197.1760017788038</v>
      </c>
      <c r="F24" s="4">
        <v>198631.79957575237</v>
      </c>
      <c r="G24" s="20">
        <v>46852.56211477414</v>
      </c>
      <c r="H24" s="3"/>
      <c r="I24" s="19">
        <v>1372.9789706770773</v>
      </c>
      <c r="J24" s="4">
        <v>324.06896751514296</v>
      </c>
      <c r="K24" s="4">
        <v>146.67517132932883</v>
      </c>
      <c r="L24" s="4">
        <v>7.6481734426370975</v>
      </c>
      <c r="M24" s="4">
        <v>114.74479161153215</v>
      </c>
      <c r="N24" s="20">
        <v>79.976640869314565</v>
      </c>
      <c r="O24" s="3"/>
      <c r="P24" s="19">
        <f t="shared" ref="P24" si="21">I24*290</f>
        <v>398163.9014963524</v>
      </c>
      <c r="Q24" s="4">
        <f t="shared" ref="Q24" si="22">J24*290</f>
        <v>93980.000579391461</v>
      </c>
      <c r="R24" s="4">
        <f t="shared" ref="R24" si="23">K24*290</f>
        <v>42535.799685505364</v>
      </c>
      <c r="S24" s="4">
        <f t="shared" ref="S24" si="24">L24*290</f>
        <v>2217.9702983647585</v>
      </c>
      <c r="T24" s="4">
        <f t="shared" ref="T24" si="25">M24*290</f>
        <v>33275.989567344324</v>
      </c>
      <c r="U24" s="20">
        <f t="shared" ref="U24" si="26">N24*290</f>
        <v>23193.225852101223</v>
      </c>
    </row>
    <row r="27" spans="1:21" s="23" customFormat="1" x14ac:dyDescent="0.35">
      <c r="A27" s="23" t="s">
        <v>26</v>
      </c>
    </row>
    <row r="28" spans="1:21" s="23" customFormat="1" x14ac:dyDescent="0.35">
      <c r="A28" s="23" t="s">
        <v>25</v>
      </c>
    </row>
    <row r="30" spans="1:21" x14ac:dyDescent="0.35">
      <c r="B30" s="6" t="s">
        <v>17</v>
      </c>
      <c r="C30" s="5"/>
      <c r="D30" s="5"/>
      <c r="E30" s="5"/>
      <c r="F30" s="5"/>
      <c r="G30" s="7"/>
      <c r="I30" s="6" t="s">
        <v>18</v>
      </c>
      <c r="J30" s="5"/>
      <c r="K30" s="5"/>
      <c r="L30" s="5"/>
      <c r="M30" s="5"/>
      <c r="N30" s="7"/>
      <c r="P30" s="6" t="s">
        <v>36</v>
      </c>
      <c r="Q30" s="5"/>
      <c r="R30" s="5"/>
      <c r="S30" s="5"/>
      <c r="T30" s="5"/>
      <c r="U30" s="7"/>
    </row>
    <row r="31" spans="1:21" x14ac:dyDescent="0.35">
      <c r="B31" s="8" t="s">
        <v>19</v>
      </c>
      <c r="C31" s="9" t="s">
        <v>20</v>
      </c>
      <c r="D31" s="9" t="s">
        <v>21</v>
      </c>
      <c r="E31" s="9" t="s">
        <v>22</v>
      </c>
      <c r="F31" s="10" t="s">
        <v>3</v>
      </c>
      <c r="G31" s="11" t="s">
        <v>4</v>
      </c>
      <c r="H31" s="12"/>
      <c r="I31" s="8" t="s">
        <v>19</v>
      </c>
      <c r="J31" s="9" t="s">
        <v>20</v>
      </c>
      <c r="K31" s="9" t="s">
        <v>21</v>
      </c>
      <c r="L31" s="9" t="s">
        <v>22</v>
      </c>
      <c r="M31" s="10" t="s">
        <v>3</v>
      </c>
      <c r="N31" s="11" t="s">
        <v>4</v>
      </c>
      <c r="O31" s="12"/>
      <c r="P31" s="8" t="s">
        <v>19</v>
      </c>
      <c r="Q31" s="9" t="s">
        <v>20</v>
      </c>
      <c r="R31" s="9" t="s">
        <v>21</v>
      </c>
      <c r="S31" s="9" t="s">
        <v>22</v>
      </c>
      <c r="T31" s="10" t="s">
        <v>3</v>
      </c>
      <c r="U31" s="11" t="s">
        <v>4</v>
      </c>
    </row>
    <row r="32" spans="1:21" x14ac:dyDescent="0.35">
      <c r="B32" s="13"/>
      <c r="C32" s="14"/>
      <c r="D32" s="14"/>
      <c r="E32" s="14"/>
      <c r="F32" s="14"/>
      <c r="G32" s="15"/>
      <c r="I32" s="13"/>
      <c r="J32" s="14"/>
      <c r="K32" s="14"/>
      <c r="L32" s="14"/>
      <c r="M32" s="14"/>
      <c r="N32" s="15"/>
      <c r="P32" s="13"/>
      <c r="Q32" s="14"/>
      <c r="R32" s="14"/>
      <c r="S32" s="14"/>
      <c r="T32" s="14"/>
      <c r="U32" s="15"/>
    </row>
    <row r="33" spans="1:21" x14ac:dyDescent="0.35">
      <c r="A33">
        <v>2014</v>
      </c>
      <c r="B33" s="16">
        <v>12036707.245556518</v>
      </c>
      <c r="C33" s="17">
        <v>2848815.3031734047</v>
      </c>
      <c r="D33" s="17">
        <v>1343976.4173946357</v>
      </c>
      <c r="E33" s="17">
        <v>16605.404062048237</v>
      </c>
      <c r="F33" s="17">
        <v>737033.39817075187</v>
      </c>
      <c r="G33" s="18">
        <v>420473.29759954993</v>
      </c>
      <c r="H33" s="3"/>
      <c r="I33" s="16">
        <v>5063.2763576257594</v>
      </c>
      <c r="J33" s="17">
        <v>1215.8407415008164</v>
      </c>
      <c r="K33" s="17">
        <v>575.1153810379102</v>
      </c>
      <c r="L33" s="17">
        <v>24.334087152630282</v>
      </c>
      <c r="M33" s="17">
        <v>449.09820168472862</v>
      </c>
      <c r="N33" s="18">
        <v>750.90153333481419</v>
      </c>
      <c r="O33" s="3"/>
      <c r="P33" s="16">
        <f t="shared" ref="P33" si="27">I33*290</f>
        <v>1468350.1437114703</v>
      </c>
      <c r="Q33" s="17">
        <f t="shared" ref="Q33" si="28">J33*290</f>
        <v>352593.81503523677</v>
      </c>
      <c r="R33" s="17">
        <f t="shared" ref="R33" si="29">K33*290</f>
        <v>166783.46050099397</v>
      </c>
      <c r="S33" s="17">
        <f t="shared" ref="S33" si="30">L33*290</f>
        <v>7056.8852742627814</v>
      </c>
      <c r="T33" s="17">
        <f t="shared" ref="T33" si="31">M33*290</f>
        <v>130238.4784885713</v>
      </c>
      <c r="U33" s="18">
        <f t="shared" ref="U33" si="32">N33*290</f>
        <v>217761.4446670961</v>
      </c>
    </row>
    <row r="34" spans="1:21" x14ac:dyDescent="0.35">
      <c r="A34">
        <v>2015</v>
      </c>
      <c r="B34" s="16">
        <f t="shared" ref="B34:G34" si="33">(B35+B33)/2</f>
        <v>12197782.944227841</v>
      </c>
      <c r="C34" s="17">
        <f t="shared" si="33"/>
        <v>2893468.6175535414</v>
      </c>
      <c r="D34" s="17">
        <f t="shared" si="33"/>
        <v>1378379.7818791028</v>
      </c>
      <c r="E34" s="17">
        <f t="shared" si="33"/>
        <v>16647.623561986427</v>
      </c>
      <c r="F34" s="17">
        <f t="shared" si="33"/>
        <v>736192.89839174808</v>
      </c>
      <c r="G34" s="18">
        <f t="shared" si="33"/>
        <v>420555.50022665155</v>
      </c>
      <c r="H34" s="3"/>
      <c r="I34" s="16">
        <f t="shared" ref="I34:N34" si="34">(I35+I33)/2</f>
        <v>5062.3130140998255</v>
      </c>
      <c r="J34" s="17">
        <f t="shared" si="34"/>
        <v>1217.8436209712052</v>
      </c>
      <c r="K34" s="17">
        <f t="shared" si="34"/>
        <v>581.68365225912351</v>
      </c>
      <c r="L34" s="17">
        <f t="shared" si="34"/>
        <v>23.690736074577998</v>
      </c>
      <c r="M34" s="17">
        <f t="shared" si="34"/>
        <v>444.79682028836203</v>
      </c>
      <c r="N34" s="18">
        <f t="shared" si="34"/>
        <v>748.82205181489417</v>
      </c>
      <c r="O34" s="3"/>
      <c r="P34" s="16">
        <f t="shared" ref="P34:U34" si="35">(P35+P33)/2</f>
        <v>1468070.7740889494</v>
      </c>
      <c r="Q34" s="17">
        <f t="shared" si="35"/>
        <v>353174.65008164954</v>
      </c>
      <c r="R34" s="17">
        <f t="shared" si="35"/>
        <v>168688.25915514582</v>
      </c>
      <c r="S34" s="17">
        <f t="shared" si="35"/>
        <v>6870.3134616276202</v>
      </c>
      <c r="T34" s="17">
        <f t="shared" si="35"/>
        <v>128991.077883625</v>
      </c>
      <c r="U34" s="18">
        <f t="shared" si="35"/>
        <v>217158.39502631931</v>
      </c>
    </row>
    <row r="35" spans="1:21" x14ac:dyDescent="0.35">
      <c r="A35">
        <v>2016</v>
      </c>
      <c r="B35" s="19">
        <v>12358858.642899163</v>
      </c>
      <c r="C35" s="4">
        <v>2938121.9319336787</v>
      </c>
      <c r="D35" s="4">
        <v>1412783.1463635699</v>
      </c>
      <c r="E35" s="4">
        <v>16689.843061924617</v>
      </c>
      <c r="F35" s="4">
        <v>735352.39861274429</v>
      </c>
      <c r="G35" s="20">
        <v>420637.70285375323</v>
      </c>
      <c r="H35" s="3"/>
      <c r="I35" s="19">
        <v>5061.3496705738926</v>
      </c>
      <c r="J35" s="4">
        <v>1219.8465004415939</v>
      </c>
      <c r="K35" s="4">
        <v>588.25192348033681</v>
      </c>
      <c r="L35" s="4">
        <v>23.047384996525718</v>
      </c>
      <c r="M35" s="4">
        <v>440.49543889199543</v>
      </c>
      <c r="N35" s="20">
        <v>746.74257029497414</v>
      </c>
      <c r="O35" s="3"/>
      <c r="P35" s="19">
        <f t="shared" ref="P35" si="36">I35*290</f>
        <v>1467791.4044664288</v>
      </c>
      <c r="Q35" s="4">
        <f t="shared" ref="Q35" si="37">J35*290</f>
        <v>353755.48512806225</v>
      </c>
      <c r="R35" s="4">
        <f t="shared" ref="R35" si="38">K35*290</f>
        <v>170593.05780929766</v>
      </c>
      <c r="S35" s="4">
        <f t="shared" ref="S35" si="39">L35*290</f>
        <v>6683.7416489924581</v>
      </c>
      <c r="T35" s="4">
        <f t="shared" ref="T35" si="40">M35*290</f>
        <v>127743.67727867868</v>
      </c>
      <c r="U35" s="20">
        <f t="shared" ref="U35" si="41">N35*290</f>
        <v>216555.34538554249</v>
      </c>
    </row>
    <row r="38" spans="1:21" s="22" customFormat="1" x14ac:dyDescent="0.35">
      <c r="A38" s="22" t="s">
        <v>27</v>
      </c>
    </row>
    <row r="39" spans="1:21" s="22" customFormat="1" x14ac:dyDescent="0.35">
      <c r="A39" s="22" t="s">
        <v>25</v>
      </c>
    </row>
    <row r="41" spans="1:21" x14ac:dyDescent="0.35">
      <c r="B41" s="6" t="s">
        <v>17</v>
      </c>
      <c r="C41" s="5"/>
      <c r="D41" s="5"/>
      <c r="E41" s="5"/>
      <c r="F41" s="5"/>
      <c r="G41" s="7"/>
      <c r="I41" s="6" t="s">
        <v>18</v>
      </c>
      <c r="J41" s="5"/>
      <c r="K41" s="5"/>
      <c r="L41" s="5"/>
      <c r="M41" s="5"/>
      <c r="N41" s="7"/>
      <c r="P41" s="6" t="s">
        <v>36</v>
      </c>
      <c r="Q41" s="5"/>
      <c r="R41" s="5"/>
      <c r="S41" s="5"/>
      <c r="T41" s="5"/>
      <c r="U41" s="7"/>
    </row>
    <row r="42" spans="1:21" x14ac:dyDescent="0.35">
      <c r="B42" s="8" t="s">
        <v>19</v>
      </c>
      <c r="C42" s="9" t="s">
        <v>20</v>
      </c>
      <c r="D42" s="9" t="s">
        <v>21</v>
      </c>
      <c r="E42" s="9" t="s">
        <v>22</v>
      </c>
      <c r="F42" s="10" t="s">
        <v>3</v>
      </c>
      <c r="G42" s="11" t="s">
        <v>4</v>
      </c>
      <c r="H42" s="12"/>
      <c r="I42" s="8" t="s">
        <v>19</v>
      </c>
      <c r="J42" s="9" t="s">
        <v>20</v>
      </c>
      <c r="K42" s="9" t="s">
        <v>21</v>
      </c>
      <c r="L42" s="9" t="s">
        <v>22</v>
      </c>
      <c r="M42" s="10" t="s">
        <v>3</v>
      </c>
      <c r="N42" s="11" t="s">
        <v>4</v>
      </c>
      <c r="O42" s="12"/>
      <c r="P42" s="8" t="s">
        <v>19</v>
      </c>
      <c r="Q42" s="9" t="s">
        <v>20</v>
      </c>
      <c r="R42" s="9" t="s">
        <v>21</v>
      </c>
      <c r="S42" s="9" t="s">
        <v>22</v>
      </c>
      <c r="T42" s="10" t="s">
        <v>3</v>
      </c>
      <c r="U42" s="11" t="s">
        <v>4</v>
      </c>
    </row>
    <row r="43" spans="1:21" x14ac:dyDescent="0.35">
      <c r="B43" s="13"/>
      <c r="C43" s="14"/>
      <c r="D43" s="14"/>
      <c r="E43" s="14"/>
      <c r="F43" s="14"/>
      <c r="G43" s="15"/>
      <c r="I43" s="13"/>
      <c r="J43" s="14"/>
      <c r="K43" s="14"/>
      <c r="L43" s="14"/>
      <c r="M43" s="14"/>
      <c r="N43" s="15"/>
      <c r="P43" s="13"/>
      <c r="Q43" s="14"/>
      <c r="R43" s="14"/>
      <c r="S43" s="14"/>
      <c r="T43" s="14"/>
      <c r="U43" s="15"/>
    </row>
    <row r="44" spans="1:21" x14ac:dyDescent="0.35">
      <c r="A44">
        <v>2014</v>
      </c>
      <c r="B44" s="16">
        <v>11094330.948216846</v>
      </c>
      <c r="C44" s="17">
        <v>2834437.5633879094</v>
      </c>
      <c r="D44" s="17">
        <v>1335257.2842564082</v>
      </c>
      <c r="E44" s="17">
        <v>25010.297425676705</v>
      </c>
      <c r="F44" s="17">
        <v>665529.1440185837</v>
      </c>
      <c r="G44" s="18">
        <v>390137.35606141138</v>
      </c>
      <c r="H44" s="3"/>
      <c r="I44" s="16">
        <v>4601.6246230634952</v>
      </c>
      <c r="J44" s="17">
        <v>1182.381995052071</v>
      </c>
      <c r="K44" s="17">
        <v>558.42057163267293</v>
      </c>
      <c r="L44" s="17">
        <v>32.495447248689906</v>
      </c>
      <c r="M44" s="17">
        <v>400.16215591121767</v>
      </c>
      <c r="N44" s="18">
        <v>688.11582963201067</v>
      </c>
      <c r="O44" s="3"/>
      <c r="P44" s="16">
        <f t="shared" ref="P44" si="42">I44*290</f>
        <v>1334471.1406884135</v>
      </c>
      <c r="Q44" s="17">
        <f t="shared" ref="Q44" si="43">J44*290</f>
        <v>342890.77856510063</v>
      </c>
      <c r="R44" s="17">
        <f t="shared" ref="R44" si="44">K44*290</f>
        <v>161941.96577347515</v>
      </c>
      <c r="S44" s="17">
        <f t="shared" ref="S44" si="45">L44*290</f>
        <v>9423.6797021200728</v>
      </c>
      <c r="T44" s="17">
        <f t="shared" ref="T44" si="46">M44*290</f>
        <v>116047.02521425312</v>
      </c>
      <c r="U44" s="18">
        <f t="shared" ref="U44" si="47">N44*290</f>
        <v>199553.59059328309</v>
      </c>
    </row>
    <row r="45" spans="1:21" x14ac:dyDescent="0.35">
      <c r="A45">
        <v>2015</v>
      </c>
      <c r="B45" s="16">
        <f t="shared" ref="B45:G45" si="48">(B46+B44)/2</f>
        <v>11254696.440022435</v>
      </c>
      <c r="C45" s="17">
        <f t="shared" si="48"/>
        <v>2892267.3679795032</v>
      </c>
      <c r="D45" s="17">
        <f t="shared" si="48"/>
        <v>1379465.786489099</v>
      </c>
      <c r="E45" s="17">
        <f t="shared" si="48"/>
        <v>25014.208925611907</v>
      </c>
      <c r="F45" s="17">
        <f t="shared" si="48"/>
        <v>665337.04159093788</v>
      </c>
      <c r="G45" s="18">
        <f t="shared" si="48"/>
        <v>390594.12520149641</v>
      </c>
      <c r="H45" s="3"/>
      <c r="I45" s="16">
        <f t="shared" ref="I45:N45" si="49">(I46+I44)/2</f>
        <v>4623.187628315849</v>
      </c>
      <c r="J45" s="17">
        <f t="shared" si="49"/>
        <v>1196.00254138275</v>
      </c>
      <c r="K45" s="17">
        <f t="shared" si="49"/>
        <v>571.93137101279535</v>
      </c>
      <c r="L45" s="17">
        <f t="shared" si="49"/>
        <v>32.433889971149611</v>
      </c>
      <c r="M45" s="17">
        <f t="shared" si="49"/>
        <v>396.96655384004191</v>
      </c>
      <c r="N45" s="18">
        <f t="shared" si="49"/>
        <v>687.17714754968324</v>
      </c>
      <c r="O45" s="3"/>
      <c r="P45" s="16">
        <f t="shared" ref="P45:U45" si="50">(P46+P44)/2</f>
        <v>1340724.4122115963</v>
      </c>
      <c r="Q45" s="17">
        <f t="shared" si="50"/>
        <v>346840.73700099753</v>
      </c>
      <c r="R45" s="17">
        <f t="shared" si="50"/>
        <v>165860.09759371064</v>
      </c>
      <c r="S45" s="17">
        <f t="shared" si="50"/>
        <v>9405.8280916333861</v>
      </c>
      <c r="T45" s="17">
        <f t="shared" si="50"/>
        <v>115120.30061361214</v>
      </c>
      <c r="U45" s="18">
        <f t="shared" si="50"/>
        <v>199281.37278940814</v>
      </c>
    </row>
    <row r="46" spans="1:21" x14ac:dyDescent="0.35">
      <c r="A46">
        <v>2016</v>
      </c>
      <c r="B46" s="19">
        <v>11415061.931828026</v>
      </c>
      <c r="C46" s="4">
        <v>2950097.1725710966</v>
      </c>
      <c r="D46" s="4">
        <v>1423674.2887217898</v>
      </c>
      <c r="E46" s="4">
        <v>25018.120425547113</v>
      </c>
      <c r="F46" s="4">
        <v>665144.93916329218</v>
      </c>
      <c r="G46" s="20">
        <v>391050.89434158144</v>
      </c>
      <c r="H46" s="3"/>
      <c r="I46" s="19">
        <v>4644.7506335682037</v>
      </c>
      <c r="J46" s="4">
        <v>1209.623087713429</v>
      </c>
      <c r="K46" s="4">
        <v>585.44217039291777</v>
      </c>
      <c r="L46" s="4">
        <v>32.372332693609316</v>
      </c>
      <c r="M46" s="4">
        <v>393.7709517688661</v>
      </c>
      <c r="N46" s="20">
        <v>686.23846546735592</v>
      </c>
      <c r="O46" s="3"/>
      <c r="P46" s="19">
        <f t="shared" ref="P46" si="51">I46*290</f>
        <v>1346977.683734779</v>
      </c>
      <c r="Q46" s="4">
        <f t="shared" ref="Q46" si="52">J46*290</f>
        <v>350790.69543689437</v>
      </c>
      <c r="R46" s="4">
        <f t="shared" ref="R46" si="53">K46*290</f>
        <v>169778.22941394616</v>
      </c>
      <c r="S46" s="4">
        <f t="shared" ref="S46" si="54">L46*290</f>
        <v>9387.9764811467012</v>
      </c>
      <c r="T46" s="4">
        <f t="shared" ref="T46" si="55">M46*290</f>
        <v>114193.57601297117</v>
      </c>
      <c r="U46" s="20">
        <f t="shared" ref="U46" si="56">N46*290</f>
        <v>199009.15498553321</v>
      </c>
    </row>
    <row r="49" spans="1:4" x14ac:dyDescent="0.35">
      <c r="A49" t="s">
        <v>35</v>
      </c>
      <c r="D49" s="27">
        <v>290</v>
      </c>
    </row>
    <row r="50" spans="1:4" x14ac:dyDescent="0.35">
      <c r="A50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5" workbookViewId="0">
      <selection activeCell="E40" sqref="E40"/>
    </sheetView>
  </sheetViews>
  <sheetFormatPr defaultRowHeight="14.5" x14ac:dyDescent="0.35"/>
  <cols>
    <col min="8" max="8" width="10.54296875" bestFit="1" customWidth="1"/>
  </cols>
  <sheetData>
    <row r="1" spans="1:8" s="25" customFormat="1" x14ac:dyDescent="0.35">
      <c r="A1" s="25" t="s">
        <v>28</v>
      </c>
    </row>
    <row r="2" spans="1:8" s="25" customFormat="1" x14ac:dyDescent="0.35">
      <c r="A2" s="25" t="s">
        <v>30</v>
      </c>
    </row>
    <row r="4" spans="1:8" x14ac:dyDescent="0.35">
      <c r="B4" t="s">
        <v>29</v>
      </c>
    </row>
    <row r="5" spans="1:8" x14ac:dyDescent="0.35">
      <c r="B5" t="s">
        <v>1</v>
      </c>
      <c r="C5" t="s">
        <v>2</v>
      </c>
      <c r="D5" t="s">
        <v>3</v>
      </c>
      <c r="E5" t="s">
        <v>4</v>
      </c>
    </row>
    <row r="6" spans="1:8" x14ac:dyDescent="0.35">
      <c r="A6">
        <v>2006</v>
      </c>
      <c r="B6" s="3">
        <v>365912.62787052931</v>
      </c>
      <c r="C6" s="26">
        <v>108.33873511745423</v>
      </c>
      <c r="D6" s="3">
        <v>67303.90684727866</v>
      </c>
      <c r="E6" s="26">
        <v>1382.5549761014645</v>
      </c>
    </row>
    <row r="7" spans="1:8" x14ac:dyDescent="0.35">
      <c r="A7">
        <v>2008</v>
      </c>
      <c r="B7" s="3">
        <f>B6+(B9-B6)/($A$9-$A$6)*($A$7-$A$6)</f>
        <v>357932.61007642618</v>
      </c>
      <c r="C7" s="26">
        <f t="shared" ref="C7:E7" si="0">C6+(C9-C6)/($A$9-$A$6)*($A$7-$A$6)</f>
        <v>160.65239807991065</v>
      </c>
      <c r="D7" s="3">
        <f t="shared" si="0"/>
        <v>63584.650916721665</v>
      </c>
      <c r="E7" s="26">
        <f t="shared" si="0"/>
        <v>1411.9123166843483</v>
      </c>
    </row>
    <row r="8" spans="1:8" x14ac:dyDescent="0.35">
      <c r="A8">
        <v>2010</v>
      </c>
      <c r="B8" s="3">
        <f>B6+(B9-B6)/($A$9-$A$6)*($A$8-$A$6)</f>
        <v>349952.59228232299</v>
      </c>
      <c r="C8" s="26">
        <f t="shared" ref="C8:E8" si="1">C6+(C9-C6)/($A$9-$A$6)*($A$8-$A$6)</f>
        <v>212.9660610423671</v>
      </c>
      <c r="D8" s="3">
        <f t="shared" si="1"/>
        <v>59865.394986164669</v>
      </c>
      <c r="E8" s="26">
        <f t="shared" si="1"/>
        <v>1441.2696572672323</v>
      </c>
    </row>
    <row r="9" spans="1:8" x14ac:dyDescent="0.35">
      <c r="A9">
        <v>2014</v>
      </c>
      <c r="B9" s="3">
        <v>333992.55669411668</v>
      </c>
      <c r="C9" s="26">
        <v>317.59338696727997</v>
      </c>
      <c r="D9" s="3">
        <v>52426.883125050677</v>
      </c>
      <c r="E9" s="26">
        <v>1499.9843384330002</v>
      </c>
    </row>
    <row r="10" spans="1:8" x14ac:dyDescent="0.35">
      <c r="A10">
        <v>2015</v>
      </c>
      <c r="B10" s="3">
        <f>(B11+B9)/2</f>
        <v>327075.15480034496</v>
      </c>
      <c r="C10" s="26">
        <f t="shared" ref="C10:E10" si="2">(C11+C9)/2</f>
        <v>317.93833598515994</v>
      </c>
      <c r="D10" s="3">
        <f t="shared" si="2"/>
        <v>51183.187070239146</v>
      </c>
      <c r="E10" s="26">
        <f t="shared" si="2"/>
        <v>1506.7824036263501</v>
      </c>
      <c r="G10" s="21"/>
      <c r="H10" s="21"/>
    </row>
    <row r="11" spans="1:8" x14ac:dyDescent="0.35">
      <c r="A11">
        <v>2016</v>
      </c>
      <c r="B11" s="3">
        <v>320157.75290657324</v>
      </c>
      <c r="C11" s="26">
        <v>318.28328500303991</v>
      </c>
      <c r="D11" s="3">
        <v>49939.491015427615</v>
      </c>
      <c r="E11" s="26">
        <v>1513.5804688196999</v>
      </c>
    </row>
    <row r="14" spans="1:8" s="24" customFormat="1" x14ac:dyDescent="0.35">
      <c r="A14" s="24" t="s">
        <v>31</v>
      </c>
    </row>
    <row r="15" spans="1:8" s="24" customFormat="1" x14ac:dyDescent="0.35">
      <c r="A15" s="24" t="s">
        <v>32</v>
      </c>
    </row>
    <row r="17" spans="1:7" x14ac:dyDescent="0.35">
      <c r="B17" t="s">
        <v>29</v>
      </c>
    </row>
    <row r="18" spans="1:7" x14ac:dyDescent="0.35">
      <c r="B18" t="s">
        <v>1</v>
      </c>
      <c r="C18" t="s">
        <v>2</v>
      </c>
      <c r="D18" t="s">
        <v>3</v>
      </c>
      <c r="E18" t="s">
        <v>4</v>
      </c>
    </row>
    <row r="19" spans="1:7" x14ac:dyDescent="0.35">
      <c r="A19">
        <v>2014</v>
      </c>
      <c r="B19" s="32">
        <v>49033.378492892574</v>
      </c>
      <c r="C19" s="33">
        <v>26.570857425840007</v>
      </c>
      <c r="D19" s="32">
        <v>9180.6629985008021</v>
      </c>
      <c r="E19" s="33">
        <v>190.10602751970004</v>
      </c>
    </row>
    <row r="20" spans="1:7" x14ac:dyDescent="0.35">
      <c r="A20">
        <v>2015</v>
      </c>
      <c r="B20" s="32">
        <f>(B21+B19)/2</f>
        <v>46975.407993521148</v>
      </c>
      <c r="C20" s="33">
        <f t="shared" ref="C20:E20" si="3">(C21+C19)/2</f>
        <v>26.827164783300002</v>
      </c>
      <c r="D20" s="32">
        <f t="shared" si="3"/>
        <v>8737.1749134080565</v>
      </c>
      <c r="E20" s="33">
        <f t="shared" si="3"/>
        <v>191.0386635177</v>
      </c>
      <c r="G20" s="21"/>
    </row>
    <row r="21" spans="1:7" x14ac:dyDescent="0.35">
      <c r="A21">
        <v>2016</v>
      </c>
      <c r="B21" s="32">
        <v>44917.437494149715</v>
      </c>
      <c r="C21" s="33">
        <v>27.083472140759998</v>
      </c>
      <c r="D21" s="32">
        <v>8293.6868283153126</v>
      </c>
      <c r="E21" s="33">
        <v>191.97129951569997</v>
      </c>
    </row>
    <row r="24" spans="1:7" s="23" customFormat="1" x14ac:dyDescent="0.35">
      <c r="A24" s="23" t="s">
        <v>33</v>
      </c>
    </row>
    <row r="25" spans="1:7" s="23" customFormat="1" x14ac:dyDescent="0.35">
      <c r="A25" s="23" t="s">
        <v>32</v>
      </c>
    </row>
    <row r="27" spans="1:7" x14ac:dyDescent="0.35">
      <c r="B27" t="s">
        <v>29</v>
      </c>
    </row>
    <row r="28" spans="1:7" x14ac:dyDescent="0.35">
      <c r="B28" t="s">
        <v>1</v>
      </c>
      <c r="C28" t="s">
        <v>2</v>
      </c>
      <c r="D28" t="s">
        <v>3</v>
      </c>
      <c r="E28" t="s">
        <v>4</v>
      </c>
    </row>
    <row r="29" spans="1:7" x14ac:dyDescent="0.35">
      <c r="A29">
        <v>2014</v>
      </c>
      <c r="B29" s="3">
        <v>141808.38376122364</v>
      </c>
      <c r="C29" s="26">
        <v>96.627806349599979</v>
      </c>
      <c r="D29" s="3">
        <v>25746.263181351987</v>
      </c>
      <c r="E29" s="26">
        <v>613.05428918080008</v>
      </c>
    </row>
    <row r="30" spans="1:7" x14ac:dyDescent="0.35">
      <c r="A30">
        <v>2015</v>
      </c>
      <c r="B30" s="3">
        <f>(B31+B29)/2</f>
        <v>138690.87085390507</v>
      </c>
      <c r="C30" s="26">
        <f t="shared" ref="C30:E30" si="4">(C31+C29)/2</f>
        <v>96.543967842599983</v>
      </c>
      <c r="D30" s="3">
        <f t="shared" si="4"/>
        <v>25107.323676725304</v>
      </c>
      <c r="E30" s="26">
        <f t="shared" si="4"/>
        <v>615.84714051440005</v>
      </c>
      <c r="G30" s="21"/>
    </row>
    <row r="31" spans="1:7" x14ac:dyDescent="0.35">
      <c r="A31">
        <v>2016</v>
      </c>
      <c r="B31" s="3">
        <v>135573.3579465865</v>
      </c>
      <c r="C31" s="26">
        <v>96.460129335600001</v>
      </c>
      <c r="D31" s="3">
        <v>24468.38417209862</v>
      </c>
      <c r="E31" s="26">
        <v>618.63999184800002</v>
      </c>
    </row>
    <row r="34" spans="1:7" s="22" customFormat="1" x14ac:dyDescent="0.35">
      <c r="A34" s="22" t="s">
        <v>34</v>
      </c>
    </row>
    <row r="35" spans="1:7" s="22" customFormat="1" x14ac:dyDescent="0.35">
      <c r="A35" s="22" t="s">
        <v>32</v>
      </c>
    </row>
    <row r="37" spans="1:7" x14ac:dyDescent="0.35">
      <c r="B37" t="s">
        <v>29</v>
      </c>
    </row>
    <row r="38" spans="1:7" x14ac:dyDescent="0.35">
      <c r="B38" t="s">
        <v>1</v>
      </c>
      <c r="C38" t="s">
        <v>2</v>
      </c>
      <c r="D38" t="s">
        <v>3</v>
      </c>
      <c r="E38" t="s">
        <v>4</v>
      </c>
    </row>
    <row r="39" spans="1:7" x14ac:dyDescent="0.35">
      <c r="A39">
        <v>2014</v>
      </c>
      <c r="B39" s="3">
        <v>134520.66043089531</v>
      </c>
      <c r="C39" s="26">
        <v>67.66704678667999</v>
      </c>
      <c r="D39" s="3">
        <v>24128.56399800241</v>
      </c>
      <c r="E39" s="26">
        <v>551.79385426789997</v>
      </c>
    </row>
    <row r="40" spans="1:7" x14ac:dyDescent="0.35">
      <c r="A40">
        <v>2015</v>
      </c>
      <c r="B40" s="3">
        <f>(B41+B39)/2</f>
        <v>131561.33768400236</v>
      </c>
      <c r="C40" s="26">
        <f t="shared" ref="C40:E40" si="5">(C41+C39)/2</f>
        <v>67.925660956679991</v>
      </c>
      <c r="D40" s="3">
        <f t="shared" si="5"/>
        <v>23522.030115355599</v>
      </c>
      <c r="E40" s="26">
        <f t="shared" si="5"/>
        <v>554.29009790509986</v>
      </c>
      <c r="G40" s="21"/>
    </row>
    <row r="41" spans="1:7" x14ac:dyDescent="0.35">
      <c r="A41">
        <v>2016</v>
      </c>
      <c r="B41" s="3">
        <v>128602.01493710943</v>
      </c>
      <c r="C41" s="26">
        <v>68.184275126679992</v>
      </c>
      <c r="D41" s="3">
        <v>22915.496232708785</v>
      </c>
      <c r="E41" s="26">
        <v>556.78634154229985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3" sqref="A3"/>
    </sheetView>
  </sheetViews>
  <sheetFormatPr defaultRowHeight="14.5" x14ac:dyDescent="0.35"/>
  <cols>
    <col min="1" max="1" width="28.453125" customWidth="1"/>
    <col min="5" max="5" width="10.81640625" bestFit="1" customWidth="1"/>
  </cols>
  <sheetData>
    <row r="1" spans="1:5" x14ac:dyDescent="0.35">
      <c r="A1" t="s">
        <v>71</v>
      </c>
    </row>
    <row r="2" spans="1:5" x14ac:dyDescent="0.35">
      <c r="A2" t="s">
        <v>70</v>
      </c>
    </row>
    <row r="6" spans="1:5" x14ac:dyDescent="0.35">
      <c r="A6" t="s">
        <v>54</v>
      </c>
    </row>
    <row r="7" spans="1:5" x14ac:dyDescent="0.35">
      <c r="A7" t="s">
        <v>38</v>
      </c>
    </row>
    <row r="9" spans="1:5" x14ac:dyDescent="0.35">
      <c r="A9" s="29" t="s">
        <v>48</v>
      </c>
      <c r="B9" s="29" t="s">
        <v>39</v>
      </c>
      <c r="C9" s="29" t="s">
        <v>40</v>
      </c>
      <c r="D9" s="29" t="s">
        <v>41</v>
      </c>
      <c r="E9" s="29" t="s">
        <v>42</v>
      </c>
    </row>
    <row r="10" spans="1:5" x14ac:dyDescent="0.35">
      <c r="A10" t="s">
        <v>43</v>
      </c>
      <c r="B10" s="28">
        <v>0.98763452585254474</v>
      </c>
      <c r="C10" s="28">
        <v>1.1072018790220134E-2</v>
      </c>
      <c r="D10" s="28">
        <v>0</v>
      </c>
      <c r="E10" s="28">
        <v>1.2934553572352024E-3</v>
      </c>
    </row>
    <row r="11" spans="1:5" x14ac:dyDescent="0.35">
      <c r="A11" t="s">
        <v>44</v>
      </c>
      <c r="B11" s="28">
        <v>1.7310738849430688E-2</v>
      </c>
      <c r="C11" s="28">
        <v>0.8423109690259829</v>
      </c>
      <c r="D11" s="28">
        <v>0.14037829212458647</v>
      </c>
      <c r="E11" s="28">
        <v>0</v>
      </c>
    </row>
    <row r="12" spans="1:5" x14ac:dyDescent="0.35">
      <c r="A12" t="s">
        <v>45</v>
      </c>
      <c r="B12" s="28">
        <v>0.67574824238537679</v>
      </c>
      <c r="C12" s="28">
        <v>0.32312729830709613</v>
      </c>
      <c r="D12" s="28">
        <v>0</v>
      </c>
      <c r="E12" s="28">
        <v>1.1244593075269323E-3</v>
      </c>
    </row>
    <row r="13" spans="1:5" x14ac:dyDescent="0.35">
      <c r="A13" t="s">
        <v>46</v>
      </c>
      <c r="B13" s="28">
        <v>1.2269068351543894E-5</v>
      </c>
      <c r="C13" s="28">
        <v>0.99998773093164839</v>
      </c>
      <c r="D13" s="28">
        <v>0</v>
      </c>
      <c r="E13" s="28">
        <v>0</v>
      </c>
    </row>
    <row r="15" spans="1:5" x14ac:dyDescent="0.35">
      <c r="A15" t="s">
        <v>68</v>
      </c>
    </row>
    <row r="20" spans="1:5" x14ac:dyDescent="0.35">
      <c r="A20" t="s">
        <v>47</v>
      </c>
    </row>
    <row r="21" spans="1:5" x14ac:dyDescent="0.35">
      <c r="A21" t="s">
        <v>49</v>
      </c>
    </row>
    <row r="23" spans="1:5" x14ac:dyDescent="0.35">
      <c r="A23" s="29" t="s">
        <v>67</v>
      </c>
      <c r="B23" s="29" t="s">
        <v>50</v>
      </c>
      <c r="C23" s="29" t="s">
        <v>51</v>
      </c>
      <c r="D23" s="29" t="s">
        <v>52</v>
      </c>
      <c r="E23" s="29" t="s">
        <v>53</v>
      </c>
    </row>
    <row r="24" spans="1:5" x14ac:dyDescent="0.35">
      <c r="A24" t="s">
        <v>55</v>
      </c>
      <c r="B24">
        <v>46635</v>
      </c>
      <c r="C24">
        <v>10387</v>
      </c>
      <c r="D24">
        <v>25035</v>
      </c>
      <c r="E24">
        <v>25043</v>
      </c>
    </row>
    <row r="25" spans="1:5" x14ac:dyDescent="0.35">
      <c r="A25" t="s">
        <v>56</v>
      </c>
      <c r="B25">
        <v>848304</v>
      </c>
      <c r="C25">
        <v>99793</v>
      </c>
      <c r="D25">
        <v>308310</v>
      </c>
      <c r="E25">
        <v>295403</v>
      </c>
    </row>
    <row r="26" spans="1:5" x14ac:dyDescent="0.35">
      <c r="A26" t="s">
        <v>57</v>
      </c>
      <c r="B26">
        <v>538565</v>
      </c>
      <c r="C26">
        <v>89692</v>
      </c>
      <c r="D26">
        <v>252334</v>
      </c>
      <c r="E26">
        <v>239107</v>
      </c>
    </row>
    <row r="27" spans="1:5" x14ac:dyDescent="0.35">
      <c r="A27" t="s">
        <v>58</v>
      </c>
      <c r="B27">
        <v>142116</v>
      </c>
      <c r="C27">
        <v>24660</v>
      </c>
      <c r="D27">
        <v>69224</v>
      </c>
      <c r="E27">
        <v>65613</v>
      </c>
    </row>
    <row r="28" spans="1:5" x14ac:dyDescent="0.35">
      <c r="A28" t="s">
        <v>59</v>
      </c>
      <c r="B28">
        <v>644</v>
      </c>
      <c r="C28">
        <v>48</v>
      </c>
      <c r="D28">
        <v>85</v>
      </c>
      <c r="E28">
        <v>108</v>
      </c>
    </row>
    <row r="29" spans="1:5" x14ac:dyDescent="0.35">
      <c r="A29" t="s">
        <v>22</v>
      </c>
      <c r="B29">
        <v>1516</v>
      </c>
      <c r="C29">
        <v>129</v>
      </c>
      <c r="D29">
        <v>228</v>
      </c>
      <c r="E29">
        <v>326</v>
      </c>
    </row>
    <row r="30" spans="1:5" x14ac:dyDescent="0.35">
      <c r="A30" t="s">
        <v>60</v>
      </c>
      <c r="B30">
        <v>2074</v>
      </c>
      <c r="C30">
        <v>340</v>
      </c>
      <c r="D30">
        <v>1229</v>
      </c>
      <c r="E30">
        <v>935</v>
      </c>
    </row>
    <row r="31" spans="1:5" x14ac:dyDescent="0.35">
      <c r="A31" t="s">
        <v>61</v>
      </c>
      <c r="B31">
        <v>508</v>
      </c>
      <c r="C31">
        <v>64</v>
      </c>
      <c r="D31">
        <v>207</v>
      </c>
      <c r="E31">
        <v>187</v>
      </c>
    </row>
    <row r="32" spans="1:5" x14ac:dyDescent="0.35">
      <c r="A32" t="s">
        <v>62</v>
      </c>
      <c r="B32">
        <v>31461</v>
      </c>
      <c r="C32">
        <v>3991</v>
      </c>
      <c r="D32">
        <v>12809</v>
      </c>
      <c r="E32">
        <v>11557</v>
      </c>
    </row>
    <row r="33" spans="1:5" x14ac:dyDescent="0.35">
      <c r="A33" t="s">
        <v>66</v>
      </c>
      <c r="B33">
        <v>1415</v>
      </c>
      <c r="C33">
        <v>179</v>
      </c>
      <c r="D33">
        <v>576</v>
      </c>
      <c r="E33">
        <v>520</v>
      </c>
    </row>
    <row r="34" spans="1:5" x14ac:dyDescent="0.35">
      <c r="A34" t="s">
        <v>63</v>
      </c>
      <c r="B34">
        <v>1660</v>
      </c>
      <c r="C34">
        <v>606</v>
      </c>
      <c r="D34">
        <v>1318</v>
      </c>
      <c r="E34">
        <v>1042</v>
      </c>
    </row>
    <row r="35" spans="1:5" x14ac:dyDescent="0.35">
      <c r="A35" t="s">
        <v>64</v>
      </c>
      <c r="B35">
        <v>2359</v>
      </c>
      <c r="C35">
        <v>299</v>
      </c>
      <c r="D35">
        <v>960</v>
      </c>
      <c r="E35">
        <v>867</v>
      </c>
    </row>
    <row r="36" spans="1:5" x14ac:dyDescent="0.35">
      <c r="A36" t="s">
        <v>65</v>
      </c>
      <c r="B36">
        <v>8214</v>
      </c>
      <c r="C36">
        <v>1042</v>
      </c>
      <c r="D36">
        <v>3344</v>
      </c>
      <c r="E36">
        <v>3017</v>
      </c>
    </row>
    <row r="38" spans="1:5" x14ac:dyDescent="0.35">
      <c r="A38" t="s">
        <v>69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 Emissions Summary</vt:lpstr>
      <vt:lpstr>Running Emissions</vt:lpstr>
      <vt:lpstr>Start Emissions</vt:lpstr>
      <vt:lpstr>Supplemental Data</vt:lpstr>
    </vt:vector>
  </TitlesOfParts>
  <Company>Puget Sound Regional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Frohning</dc:creator>
  <cp:lastModifiedBy>Andrea Martin</cp:lastModifiedBy>
  <dcterms:created xsi:type="dcterms:W3CDTF">2017-06-02T17:46:58Z</dcterms:created>
  <dcterms:modified xsi:type="dcterms:W3CDTF">2017-06-22T00:48:36Z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b1fff5e3-462f-44d0-86a2-9607f4e5986c</vt:lpwstr>
  </property>
</Properties>
</file>